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480" yWindow="13065" windowWidth="20730" windowHeight="1170"/>
  </bookViews>
  <sheets>
    <sheet name="korisnici po županijama - HRK" sheetId="5" r:id="rId1"/>
  </sheets>
  <externalReferences>
    <externalReference r:id="rId2"/>
  </externalReferences>
  <definedNames>
    <definedName name="_xlnm._FilterDatabase" localSheetId="0" hidden="1">'korisnici po županijama - HRK'!$A$801:$J$863</definedName>
    <definedName name="_xlnm.Print_Area" localSheetId="0">'korisnici po županijama - HRK'!$A$1:$J$878</definedName>
    <definedName name="_xlnm.Print_Titles" localSheetId="0">'korisnici po županijama - HRK'!$1:$6</definedName>
  </definedNames>
  <calcPr calcId="152511"/>
</workbook>
</file>

<file path=xl/calcChain.xml><?xml version="1.0" encoding="utf-8"?>
<calcChain xmlns="http://schemas.openxmlformats.org/spreadsheetml/2006/main">
  <c r="I865" i="5"/>
  <c r="F865"/>
  <c r="I798"/>
  <c r="F798"/>
  <c r="I747"/>
  <c r="F747"/>
  <c r="I730"/>
  <c r="F730"/>
  <c r="I591"/>
  <c r="F591"/>
  <c r="I563"/>
  <c r="F563"/>
  <c r="I520"/>
  <c r="F520"/>
  <c r="I511"/>
  <c r="F511"/>
  <c r="I410"/>
  <c r="F410"/>
  <c r="I380"/>
  <c r="F380"/>
  <c r="I350"/>
  <c r="F350"/>
  <c r="I330"/>
  <c r="F330"/>
  <c r="I296"/>
  <c r="F296"/>
  <c r="I287"/>
  <c r="F287"/>
  <c r="I253"/>
  <c r="F253"/>
  <c r="I225"/>
  <c r="F225"/>
  <c r="I188"/>
  <c r="F188"/>
  <c r="I138"/>
  <c r="F138"/>
  <c r="I105"/>
  <c r="F105"/>
  <c r="I67"/>
  <c r="F67"/>
  <c r="I51"/>
  <c r="F51"/>
  <c r="G245" l="1"/>
  <c r="J368" l="1"/>
  <c r="J509"/>
  <c r="J246"/>
  <c r="J496" l="1"/>
  <c r="J451"/>
  <c r="J583" l="1"/>
  <c r="J771"/>
  <c r="J464"/>
  <c r="J728"/>
  <c r="J582" l="1"/>
  <c r="J742"/>
  <c r="J366" l="1"/>
  <c r="J285"/>
  <c r="J584"/>
  <c r="J541"/>
  <c r="J745"/>
  <c r="J184" l="1"/>
  <c r="J503"/>
  <c r="J516"/>
  <c r="J172"/>
  <c r="J294"/>
  <c r="J183" l="1"/>
  <c r="J92"/>
  <c r="J406"/>
  <c r="J721"/>
  <c r="J543"/>
  <c r="J465"/>
  <c r="J101" l="1"/>
  <c r="J399"/>
  <c r="J542" l="1"/>
  <c r="J322"/>
  <c r="J321"/>
  <c r="J133"/>
  <c r="J208"/>
  <c r="J722"/>
  <c r="J303" l="1"/>
  <c r="J56"/>
  <c r="J772" l="1"/>
  <c r="J91"/>
  <c r="J367"/>
  <c r="J341"/>
  <c r="J90" l="1"/>
  <c r="J284"/>
  <c r="J242"/>
  <c r="J309" l="1"/>
  <c r="J132"/>
  <c r="J342"/>
  <c r="J225" l="1"/>
  <c r="J517" l="1"/>
  <c r="H248" l="1"/>
  <c r="H123"/>
  <c r="G123"/>
  <c r="G225" l="1"/>
  <c r="H281" l="1"/>
  <c r="H273"/>
  <c r="H179"/>
  <c r="H723"/>
  <c r="H585"/>
  <c r="H97"/>
  <c r="H213"/>
  <c r="H212"/>
  <c r="H168"/>
  <c r="H208" l="1"/>
  <c r="H225" s="1"/>
  <c r="H285" l="1"/>
  <c r="H580" l="1"/>
  <c r="H742" l="1"/>
  <c r="G742"/>
  <c r="H772"/>
  <c r="G583" l="1"/>
  <c r="H583"/>
  <c r="G366" l="1"/>
  <c r="H366"/>
  <c r="H342"/>
  <c r="G399"/>
  <c r="H399"/>
  <c r="G132"/>
  <c r="H132"/>
  <c r="G516"/>
  <c r="H516"/>
  <c r="H92"/>
  <c r="G464" l="1"/>
  <c r="G511" s="1"/>
  <c r="H91"/>
  <c r="H341"/>
  <c r="H242"/>
  <c r="H90" l="1"/>
  <c r="H543"/>
  <c r="H465"/>
  <c r="H172"/>
  <c r="H722"/>
  <c r="H464"/>
  <c r="H284"/>
  <c r="H721"/>
  <c r="H511" l="1"/>
  <c r="H309"/>
  <c r="H627" l="1"/>
  <c r="H636"/>
  <c r="H119" l="1"/>
  <c r="H738"/>
  <c r="J51" l="1"/>
  <c r="G51"/>
  <c r="J67"/>
  <c r="H67"/>
  <c r="G67"/>
  <c r="J105"/>
  <c r="G105"/>
  <c r="J138"/>
  <c r="G138"/>
  <c r="J188"/>
  <c r="H188"/>
  <c r="G188"/>
  <c r="J253"/>
  <c r="G253"/>
  <c r="J287"/>
  <c r="H287"/>
  <c r="G287"/>
  <c r="J296"/>
  <c r="H296"/>
  <c r="G296"/>
  <c r="J330"/>
  <c r="H330"/>
  <c r="G330"/>
  <c r="J350"/>
  <c r="H350"/>
  <c r="G350"/>
  <c r="J380"/>
  <c r="G380"/>
  <c r="J410"/>
  <c r="H410"/>
  <c r="G410"/>
  <c r="J511"/>
  <c r="J520"/>
  <c r="H520"/>
  <c r="G520"/>
  <c r="J563"/>
  <c r="G563"/>
  <c r="J591"/>
  <c r="H591"/>
  <c r="G591"/>
  <c r="J730"/>
  <c r="G730"/>
  <c r="J747"/>
  <c r="G747"/>
  <c r="J798"/>
  <c r="H798"/>
  <c r="G798"/>
  <c r="J865"/>
  <c r="H865"/>
  <c r="G865"/>
  <c r="G869" l="1"/>
  <c r="H875"/>
  <c r="J875"/>
  <c r="G875"/>
  <c r="H628"/>
  <c r="H527"/>
  <c r="H20"/>
  <c r="H632"/>
  <c r="H237"/>
  <c r="H253" s="1"/>
  <c r="H739"/>
  <c r="H747" s="1"/>
  <c r="H563" l="1"/>
  <c r="H22"/>
  <c r="H120"/>
  <c r="H631"/>
  <c r="H51" l="1"/>
  <c r="H615" l="1"/>
  <c r="H618"/>
  <c r="H616"/>
  <c r="H380" l="1"/>
  <c r="H105"/>
  <c r="J873" l="1"/>
  <c r="G873"/>
  <c r="J872"/>
  <c r="H872"/>
  <c r="G872"/>
  <c r="J871"/>
  <c r="G871"/>
  <c r="H602" l="1"/>
  <c r="H730" l="1"/>
  <c r="H873"/>
  <c r="F869" l="1"/>
  <c r="H138" l="1"/>
  <c r="H869" s="1"/>
  <c r="H871" l="1"/>
  <c r="J869" l="1"/>
  <c r="I869"/>
  <c r="G876" l="1"/>
  <c r="J876"/>
  <c r="H876"/>
  <c r="J874"/>
  <c r="G874"/>
  <c r="H874"/>
  <c r="G877" l="1"/>
  <c r="H877"/>
  <c r="J877"/>
</calcChain>
</file>

<file path=xl/sharedStrings.xml><?xml version="1.0" encoding="utf-8"?>
<sst xmlns="http://schemas.openxmlformats.org/spreadsheetml/2006/main" count="1533" uniqueCount="771">
  <si>
    <t>Br.</t>
  </si>
  <si>
    <t>Naziv</t>
  </si>
  <si>
    <t>UKUPNO</t>
  </si>
  <si>
    <t>Zagrebačka županija (01)</t>
  </si>
  <si>
    <t>Sisačko-moslavačka županija (03)</t>
  </si>
  <si>
    <t>Karlovačka županija (04)</t>
  </si>
  <si>
    <t>Varaždinska županija (05)</t>
  </si>
  <si>
    <t>Koprivničko-križevačka županija (06)</t>
  </si>
  <si>
    <t>Bjelovarsko-bilogorska županija (07)</t>
  </si>
  <si>
    <t>Virovitičko-podravska županija (10)</t>
  </si>
  <si>
    <t>Brodsko-posavska županija (12)</t>
  </si>
  <si>
    <t>Zadarska županija (13)</t>
  </si>
  <si>
    <t>Osječko-baranjska županija (14)</t>
  </si>
  <si>
    <t>Šibensko-kninska županija (15)</t>
  </si>
  <si>
    <t>Vukovarsko-srijemska županija (16)</t>
  </si>
  <si>
    <t>Splitsko-dalmatinska županija (17)</t>
  </si>
  <si>
    <t>Istarska županija (18)</t>
  </si>
  <si>
    <t>Dubrovačko-neretvanska županija (19)</t>
  </si>
  <si>
    <t>Međimurska županija (20)</t>
  </si>
  <si>
    <t>Grad Zagreb (21)</t>
  </si>
  <si>
    <t>Požeško-slavonska županija (11)</t>
  </si>
  <si>
    <t>Krapinsko-zagorska (02)</t>
  </si>
  <si>
    <t>Ličko-senjska županija (09)</t>
  </si>
  <si>
    <t>Primorsko-goranska županija (08)</t>
  </si>
  <si>
    <t>AGENCIJA ZA PLAĆANJA U POLJOPRIVREDI, RIBARSTVU I RURALNOM RAZVOJU</t>
  </si>
  <si>
    <t>Broj ugovorenih</t>
  </si>
  <si>
    <t>Broj plaćenih</t>
  </si>
  <si>
    <t>OPG MARIJAN KADIĆ; Gundinci</t>
  </si>
  <si>
    <t>OPG MLADEN KARAVIDOVIĆ; Gundinci</t>
  </si>
  <si>
    <t>HAMER d.o.o. Čakovec</t>
  </si>
  <si>
    <t>M.I. AGRO d.o.o., Velika Kopanica</t>
  </si>
  <si>
    <t>KOZLOVIĆ OBRT ZA VINOGRADARSTVO, PROIZVODNJU VINA I DESTIL. ALKOHOLNIH PIĆA, Buje</t>
  </si>
  <si>
    <t>ZDENKA-MLIJEČNI PROIZVODI d.o.o., Veliki Zdenci</t>
  </si>
  <si>
    <t>ZAJEDNIČKI UGOSTITELJSKI OBRT I PROIZVODNJA BAKALARA "MILENA";Višnjan</t>
  </si>
  <si>
    <t>OPG MARČETA BRANKO; Špišić Bukovica</t>
  </si>
  <si>
    <t>DESYRE d.o.o. za trgovinu, proizvodnju i usluge u poljoprivredi; Vidovec</t>
  </si>
  <si>
    <t>SAMITA- KOMERC d.o.o. ; Koprivnica</t>
  </si>
  <si>
    <t>FARMA TOMAŠANCI d.o.o. ; Semeljci</t>
  </si>
  <si>
    <t>ŽUVELA d.o.o. ; Hvar</t>
  </si>
  <si>
    <t>NOVI AGRAR d.o.o., Osijek</t>
  </si>
  <si>
    <t>MAKLER d.o.o., Darda</t>
  </si>
  <si>
    <t>OPG DODLEK FRANJO, Belica</t>
  </si>
  <si>
    <t>OPG BRAČUN BRANKO, Nova Bukovica</t>
  </si>
  <si>
    <t>"KRAPINA" Poljoprivredna zadruga Krapina</t>
  </si>
  <si>
    <t xml:space="preserve">Peradarska farma "Derifaj"; Bjelovar </t>
  </si>
  <si>
    <t xml:space="preserve">GARO d.o.o.; Stobreč
</t>
  </si>
  <si>
    <t>OLASAGASTI d.o.o., Komiža</t>
  </si>
  <si>
    <t xml:space="preserve">PTO Đurkić;Slakovci
</t>
  </si>
  <si>
    <t xml:space="preserve">KANAAN d.o.o., Miholjački Poreč
</t>
  </si>
  <si>
    <t xml:space="preserve">MIAGRO d.o.o., Našička Breznica
</t>
  </si>
  <si>
    <t xml:space="preserve">Ribarska zadruga "OMEGA 3"; Kali
</t>
  </si>
  <si>
    <t xml:space="preserve">OPG Šilhan Katica, Garčin
</t>
  </si>
  <si>
    <t xml:space="preserve">Bik d.o.o., Čazma
</t>
  </si>
  <si>
    <t xml:space="preserve">OPG Davor Kraljić; Sveti Đurđ
</t>
  </si>
  <si>
    <t xml:space="preserve">LUNETA d.o.o., Ludbreg
</t>
  </si>
  <si>
    <t xml:space="preserve">OPG Kolarek Marijan; Ivanec
</t>
  </si>
  <si>
    <t>Proizvodnja konzumnih jaja i trgovina"MALTARIĆ", Koprivnica</t>
  </si>
  <si>
    <t>Natječaj</t>
  </si>
  <si>
    <t>Grad Ozalj</t>
  </si>
  <si>
    <t>Općina Veliki Bukovec</t>
  </si>
  <si>
    <t>Općina Mali Bukovec</t>
  </si>
  <si>
    <t>Općina Semeljci</t>
  </si>
  <si>
    <t>Općina Konavle</t>
  </si>
  <si>
    <t>Općina Lipovljani</t>
  </si>
  <si>
    <t>Općina Jagodnjak</t>
  </si>
  <si>
    <t>Općina Bale</t>
  </si>
  <si>
    <t>Grad Ilok</t>
  </si>
  <si>
    <t>Općina Tinjan</t>
  </si>
  <si>
    <t>Općina Dubrovačko Primorje</t>
  </si>
  <si>
    <t>Općina Klenovnik</t>
  </si>
  <si>
    <t>Grad Senj</t>
  </si>
  <si>
    <t>Općina Podravska Moslavina</t>
  </si>
  <si>
    <t>Grad Grubišno Polje</t>
  </si>
  <si>
    <t>Općina Viljevo</t>
  </si>
  <si>
    <t>Općina Barilović</t>
  </si>
  <si>
    <t>Općina Magadenovac</t>
  </si>
  <si>
    <t>Grad Lepoglava</t>
  </si>
  <si>
    <t>Općina Konjšćina</t>
  </si>
  <si>
    <t>Općina Pokupsko</t>
  </si>
  <si>
    <t>Općina Darda</t>
  </si>
  <si>
    <t>Općina Trnava</t>
  </si>
  <si>
    <t>Općina Lupoglav</t>
  </si>
  <si>
    <t>Grad Pazin</t>
  </si>
  <si>
    <t>Grad Lipik</t>
  </si>
  <si>
    <t>Općina Vojnić</t>
  </si>
  <si>
    <t>Općina Cerovlje</t>
  </si>
  <si>
    <t>Općina Klakar</t>
  </si>
  <si>
    <t>Općina Drenovci</t>
  </si>
  <si>
    <t>Općina Stupnik</t>
  </si>
  <si>
    <t>Grad Delnice</t>
  </si>
  <si>
    <t>Općina Gradište</t>
  </si>
  <si>
    <t>Općina Gračišće</t>
  </si>
  <si>
    <t>Općina Preko</t>
  </si>
  <si>
    <t>Općina Poličnik</t>
  </si>
  <si>
    <t>Općina Kapela</t>
  </si>
  <si>
    <t>Općina Maruševec</t>
  </si>
  <si>
    <t>Općina Cestica</t>
  </si>
  <si>
    <t>Općina Jakšić</t>
  </si>
  <si>
    <t>Općina Kaštelir-Labinci</t>
  </si>
  <si>
    <t>Arbacommerce d.o.o.; Zadar</t>
  </si>
  <si>
    <t xml:space="preserve">Salaš d.o.o., Dinjevac
</t>
  </si>
  <si>
    <t xml:space="preserve">Fructus d.o.o.;Velika Ludina
</t>
  </si>
  <si>
    <t>Stella mediteranea d.o.o.; Split</t>
  </si>
  <si>
    <t xml:space="preserve">OPG Damir Mesarić; Belica
</t>
  </si>
  <si>
    <t xml:space="preserve">OPG Marko Milas;Ivanovac
</t>
  </si>
  <si>
    <t>OPG Dejan Obadić</t>
  </si>
  <si>
    <t xml:space="preserve">OPG Mario Di Giusti, Staro Čiče
</t>
  </si>
  <si>
    <t xml:space="preserve">Šafram d.o.o., Zagreb
</t>
  </si>
  <si>
    <t xml:space="preserve">Marikomerc d.o.o., Poličnik
</t>
  </si>
  <si>
    <t xml:space="preserve">Rigeta d.o.o., Zagreb
</t>
  </si>
  <si>
    <t xml:space="preserve">OPG Miroslav Kolić, Jarmina
</t>
  </si>
  <si>
    <t xml:space="preserve">Hlad d.o.o., Slavonski Brod 
</t>
  </si>
  <si>
    <t xml:space="preserve">"Karlo Tomislav"obrt, Semeljci
</t>
  </si>
  <si>
    <t xml:space="preserve">OPG "Guiseppe Lupieri", Vodnjan
</t>
  </si>
  <si>
    <t xml:space="preserve">Fragaria d.o.o, Zagreb
</t>
  </si>
  <si>
    <t xml:space="preserve">OPG "Marijan Kušec", Cirkvena
</t>
  </si>
  <si>
    <t xml:space="preserve">OPG Milenko Šmida;Vrbovec
</t>
  </si>
  <si>
    <t xml:space="preserve">Iločki podrumi d.d.;Ilok
</t>
  </si>
  <si>
    <t>Krmiva d.o.o.; Zagreb</t>
  </si>
  <si>
    <t>OPG Borojević Dobrivoj; Dežanovec</t>
  </si>
  <si>
    <t xml:space="preserve">Obrt Minas Zrno 1, Ludbreg
</t>
  </si>
  <si>
    <t xml:space="preserve">Roda plus d.o.o. , Gušće
</t>
  </si>
  <si>
    <t>Nerazvrstani u županiju</t>
  </si>
  <si>
    <t>FARMA MUZNIH KRAVA "MALA BRANJEVINA" d.o.o.; Osijek</t>
  </si>
  <si>
    <t>VOĆNJAK d.o.o., Ivankovo</t>
  </si>
  <si>
    <t>GALA d.o.o;. Bjelovar</t>
  </si>
  <si>
    <t>PANONIAPIG d.o.o.; Koprivnički Ivanec</t>
  </si>
  <si>
    <t>BIOS d.o.o.; Varaždin</t>
  </si>
  <si>
    <t xml:space="preserve">Obrt Vrhovec; Luka
</t>
  </si>
  <si>
    <t xml:space="preserve">Glazir d.o.o.; Rugvica
</t>
  </si>
  <si>
    <t>POLJOPRIVREDNI OBRT BOKUN, Vuka</t>
  </si>
  <si>
    <t xml:space="preserve">OPG Igor Boštik; Ivanovo Selo
</t>
  </si>
  <si>
    <t xml:space="preserve">OPG Nikola Debelec, Gornji Kraljevec
</t>
  </si>
  <si>
    <t xml:space="preserve">Poljoprivredni obrt ŠAFARIĆ, Belica
</t>
  </si>
  <si>
    <t xml:space="preserve">Poljoprivredni proizvođač Anđelko Kozjak; Belica
</t>
  </si>
  <si>
    <t xml:space="preserve">Gospodarstvo "Kovačić"; Belica
</t>
  </si>
  <si>
    <t xml:space="preserve">Pescamar d.o.o., Rovinj
</t>
  </si>
  <si>
    <t xml:space="preserve">OPG Marinela Merklin, Cerovlje
</t>
  </si>
  <si>
    <t xml:space="preserve">Branimir Kardum, Zagreb
</t>
  </si>
  <si>
    <t>OPG Kostanjevec Goran</t>
  </si>
  <si>
    <t xml:space="preserve">Svjećarsko - medičarski obrt "Slavica", Klenovnik
</t>
  </si>
  <si>
    <t xml:space="preserve">OPG Gvido Prister, Mrežnica
</t>
  </si>
  <si>
    <t xml:space="preserve">OPG Juras Nikola, Mala Subotica
</t>
  </si>
  <si>
    <t>Cerot d.o.o.</t>
  </si>
  <si>
    <t>Staklarski obrt "Staklorez Šestak"</t>
  </si>
  <si>
    <t xml:space="preserve">OPG Baldaš,  Vl. Iva Baldaš
</t>
  </si>
  <si>
    <t>Ranč Barba Tone, obrt za rekreacijsko jahanje vl. Zoran Uravić</t>
  </si>
  <si>
    <t>Petar Brajković</t>
  </si>
  <si>
    <t>Ugostiteljsko poljoprivredni obrt Rici, vl. Anton Grubešić</t>
  </si>
  <si>
    <t>UKUPNO MJERA</t>
  </si>
  <si>
    <t>UKUPNO SVE MJERE</t>
  </si>
  <si>
    <t>Ugovoreni iznos ulaganja
(HRK)</t>
  </si>
  <si>
    <t>Ugovoreni iznos potpore
(HRK)</t>
  </si>
  <si>
    <t>Isplaćeni iznos 
potpore
(HRK)</t>
  </si>
  <si>
    <t>Općina Blato</t>
  </si>
  <si>
    <t>Grad Opuzen</t>
  </si>
  <si>
    <t>Općina Pašman</t>
  </si>
  <si>
    <t>Općina Kloštar Ivanić</t>
  </si>
  <si>
    <t>Općina Dicmo</t>
  </si>
  <si>
    <t>Općina Marijanci</t>
  </si>
  <si>
    <t>Općina Kršan</t>
  </si>
  <si>
    <t>Općina Pakoštane</t>
  </si>
  <si>
    <t>Općina Ferdinandovac</t>
  </si>
  <si>
    <t>Grad Kutjevo</t>
  </si>
  <si>
    <t>Općina Kaptol</t>
  </si>
  <si>
    <t>Općina Sveti Lovreč</t>
  </si>
  <si>
    <t>Općina Dobrinj</t>
  </si>
  <si>
    <t>Grad Kastav</t>
  </si>
  <si>
    <t>Općina Dežanovac</t>
  </si>
  <si>
    <t>Poljoprivredni obrt "Srijem", Ilok</t>
  </si>
  <si>
    <t>ADRIATIC COR INVEST d.o.o.,
Vojnić</t>
  </si>
  <si>
    <t>EKO INVEST d.o.o.,
Vojnić</t>
  </si>
  <si>
    <t>KABEL SERVISI 1 d.o.o.,
Vojnić</t>
  </si>
  <si>
    <t>Obiteljski obrt poljoprivredno gospodarstvo "MLAĐAN", Dubrava</t>
  </si>
  <si>
    <t>"Poljo-Davor" d.o.o., Davor</t>
  </si>
  <si>
    <t>OPG Antun Rukavina, Bjelovar</t>
  </si>
  <si>
    <t>Conex Trade d.o.o., Solin</t>
  </si>
  <si>
    <t>Obrt za proizvodnju i preradu gljiva i trgovinu "Andričić", Bjelovar</t>
  </si>
  <si>
    <t>OPG Franjo Stojanović, Babina Greda</t>
  </si>
  <si>
    <t>OPG Ivica Stančin, Luka Ludbreška</t>
  </si>
  <si>
    <t>OPG Tomica Cafuk, Vidovec</t>
  </si>
  <si>
    <t>OPG Ivo Zelić, Petrijevci</t>
  </si>
  <si>
    <t>PISINIUM d.o.o., Pazin</t>
  </si>
  <si>
    <t>Sektor</t>
  </si>
  <si>
    <t>101.1</t>
  </si>
  <si>
    <t>101.2</t>
  </si>
  <si>
    <t>101.3</t>
  </si>
  <si>
    <t>101.4</t>
  </si>
  <si>
    <t>101.5</t>
  </si>
  <si>
    <t>101.6</t>
  </si>
  <si>
    <t>101.7</t>
  </si>
  <si>
    <t>103.1</t>
  </si>
  <si>
    <t>103.2</t>
  </si>
  <si>
    <t>103.3</t>
  </si>
  <si>
    <t>103.4</t>
  </si>
  <si>
    <t>103.5</t>
  </si>
  <si>
    <t>103.6</t>
  </si>
  <si>
    <t>301.1</t>
  </si>
  <si>
    <t>301.2</t>
  </si>
  <si>
    <t>301.3</t>
  </si>
  <si>
    <t>302.1</t>
  </si>
  <si>
    <t>302.2</t>
  </si>
  <si>
    <t>302.4</t>
  </si>
  <si>
    <t>302.6</t>
  </si>
  <si>
    <t>302.8</t>
  </si>
  <si>
    <t xml:space="preserve">OPG Vlahek Ljubomir, Hodošan
</t>
  </si>
  <si>
    <t xml:space="preserve">Poljoprivredni obrt Zora, Sv.Đurađ
</t>
  </si>
  <si>
    <t xml:space="preserve">OPG Marko Šarčević, Banfi
</t>
  </si>
  <si>
    <t xml:space="preserve">PUREX d.o.o., Hrvace
</t>
  </si>
  <si>
    <t xml:space="preserve">OPG Vrček, Turčin
</t>
  </si>
  <si>
    <t xml:space="preserve">Puntica d.o.o., Vinjerac
</t>
  </si>
  <si>
    <t>Voće Royal d.o.o., Đurđenovac</t>
  </si>
  <si>
    <t>OPG Stjepan Kušec, Gornja Rijeka</t>
  </si>
  <si>
    <t xml:space="preserve">Seges d.o.o., Županja
</t>
  </si>
  <si>
    <t xml:space="preserve">Farma Tomašanci d.o.o., Semeljci
</t>
  </si>
  <si>
    <t xml:space="preserve">Dalmati d.o.o., Drniš
</t>
  </si>
  <si>
    <t xml:space="preserve">OPG "Košić Milan", Vidovec
</t>
  </si>
  <si>
    <t>UKUPNO SVE ŽUPANIJE</t>
  </si>
  <si>
    <t>OPG Babac Sandra, Poljica</t>
  </si>
  <si>
    <t xml:space="preserve">DALIBOR PJEVIĆ., Labin
</t>
  </si>
  <si>
    <t xml:space="preserve">UOSTITELJSKI OBRT "OLEANDAR" vl. DAMIR KNEŽEVIĆ., Poljica-Brig
</t>
  </si>
  <si>
    <t xml:space="preserve">OPG MILORAD MRAOVIĆ, Gvozd
</t>
  </si>
  <si>
    <t xml:space="preserve">WEBER TURIST d.o.o., Medulin
</t>
  </si>
  <si>
    <t xml:space="preserve">MARKO KOŽLJAN, Barban
</t>
  </si>
  <si>
    <t xml:space="preserve">OPG ANTONIJO TIRELI, Kršan
</t>
  </si>
  <si>
    <t xml:space="preserve">MLADEN KANCELAR, Barban
</t>
  </si>
  <si>
    <t>MAURICIO MIŠAN, Bokordići</t>
  </si>
  <si>
    <t xml:space="preserve">Edi Piljan, Pula
</t>
  </si>
  <si>
    <t>Denis Ivošević,
Novigrad</t>
  </si>
  <si>
    <t xml:space="preserve">B.R.B. d.o.o., Jasterbarsko
</t>
  </si>
  <si>
    <t xml:space="preserve">OPG Dražen Bedeković, Bedenica
</t>
  </si>
  <si>
    <t xml:space="preserve">Troškovnik d.o.o., Zagreb
</t>
  </si>
  <si>
    <t xml:space="preserve">Paprenjak d.o.o., Zagreb
</t>
  </si>
  <si>
    <t xml:space="preserve">OPG Dorkić Darko, Marijanci
</t>
  </si>
  <si>
    <t>Uslužni obrt Arton Vila, vl. Martina Kovačević, Ivanja Reka</t>
  </si>
  <si>
    <t>Trgovina-Željezo d.o.o., Zagreb</t>
  </si>
  <si>
    <t>Adria Villas d.o.o., Krk</t>
  </si>
  <si>
    <t>Lenko Uravić, Vinkuran</t>
  </si>
  <si>
    <t>Višnja Panonia d.o.o., Donji Miholjac</t>
  </si>
  <si>
    <t>Agrolaguna d.d., Poreč</t>
  </si>
  <si>
    <t>Irida d.o.o., Daruvar</t>
  </si>
  <si>
    <t>Dalmaconsult d.o.o., Omiš</t>
  </si>
  <si>
    <t>Poljoprivredna zadruga Dubrava, Raštane Donje</t>
  </si>
  <si>
    <t>Abundan d.o.o., Velika Ludina</t>
  </si>
  <si>
    <t>Dosa obrt u poljoprivredi, Đakovo</t>
  </si>
  <si>
    <t>Pik Vinkovci d.d., Vinkovci</t>
  </si>
  <si>
    <t>PPO Lješnjak d.o.o., Orahovica</t>
  </si>
  <si>
    <t>S.I.C. d.o.o., 
Tar-Vabriga</t>
  </si>
  <si>
    <t>Z.U.R.K. d.o.o., Rijeka</t>
  </si>
  <si>
    <t xml:space="preserve">Tvornica stočne hrane d.d., Čakovec </t>
  </si>
  <si>
    <t>PTO Primorac, Vođinci</t>
  </si>
  <si>
    <t>OPG Tihomir Šarkezi, Šodolovci</t>
  </si>
  <si>
    <t>RAŠELJKE d.o.o.,
Novska</t>
  </si>
  <si>
    <t>STOČARSTVO-RATARSTVO d.o.o., Slatina</t>
  </si>
  <si>
    <t>FRUCTUS STAKLENICI d.o.o., Zagreb</t>
  </si>
  <si>
    <t>DUGA STAKLENICI d.o.o., Zagreb</t>
  </si>
  <si>
    <t>VALIS STAKLENICI d.o.o., Zagreb</t>
  </si>
  <si>
    <t>PRO EKO d.o.o.,
Bukovica</t>
  </si>
  <si>
    <t>INVENTIVNA RJEŠENJA d.o.o.,
Velika Gorica</t>
  </si>
  <si>
    <t>ZORKOVAC d.o.o., 
Zagreb</t>
  </si>
  <si>
    <t>OPG DOMAGOJ CESTAR,
Mrzović</t>
  </si>
  <si>
    <t>KERASAN d.o.o.,
Gornji Skrad</t>
  </si>
  <si>
    <t>JAGODAR HB d.o.o.,
Donja Lomnica</t>
  </si>
  <si>
    <t>TREŠNJA d.o.o.,
Zemunik</t>
  </si>
  <si>
    <t>PA-VITA d.o.o.,
Sesvete</t>
  </si>
  <si>
    <t>AGROPROTEINKA d.d.,
Sesvetski Kraljevec</t>
  </si>
  <si>
    <t>BOŽIDAR GLAVAŠ OPG,
Bizovac</t>
  </si>
  <si>
    <t>OPG Tokić Ivan,
Kešinci</t>
  </si>
  <si>
    <t>FRIGOCEL d.o.o., Beli Manastir</t>
  </si>
  <si>
    <t xml:space="preserve">BOLFAN VINSKI VRH d.o.o., Hraščina </t>
  </si>
  <si>
    <t>ARBUSTA SOL d.o.o., Zagreb</t>
  </si>
  <si>
    <t>JASENSKA d.o.o., Opuzen</t>
  </si>
  <si>
    <t>PROZORJE-VOĆE d.o.o,
Zagreb</t>
  </si>
  <si>
    <t>OPG FRANE IVKOVIĆ,
Zagreb</t>
  </si>
  <si>
    <t>OPG STIPO VELIKANOVIĆ,
Trnjani</t>
  </si>
  <si>
    <t>HELLEA d.o.o.,
Zagreb</t>
  </si>
  <si>
    <t>PEKARA POKUPIĆ VL. ZDRAVKO POKUPIĆ,
Vukosavljevica</t>
  </si>
  <si>
    <t>OPG RANKA TRGOVAC,
Donja Petrička</t>
  </si>
  <si>
    <t>KANAAN d.o.o.
Donji Miholjac</t>
  </si>
  <si>
    <t>ROBERTO KADENARO,
Buje</t>
  </si>
  <si>
    <t>KOVAČIĆ GOSPODARSTVO,
Belica</t>
  </si>
  <si>
    <t>OPG MATO PIPUNIĆ,
Kopačevo</t>
  </si>
  <si>
    <t>KRAUTHAKER d.o.o.,
Kutjevo</t>
  </si>
  <si>
    <t>IGO-MAT d.o.o.,
Samobor</t>
  </si>
  <si>
    <t>HERBEA d.o.o.,
Špišić Bukovica</t>
  </si>
  <si>
    <t>OBRT VARGEK VL. DRAGUTIN VARGEK, Dekanovec</t>
  </si>
  <si>
    <t>SARDINA d.o.o.,
Postira</t>
  </si>
  <si>
    <t>RIZMAN d.o.o.,
Klek</t>
  </si>
  <si>
    <t>OPG MARIJA JANEŠ,
Gerovo</t>
  </si>
  <si>
    <t>BIOPLIN ROVIŠĆE d.o.o.,
Bjelovar</t>
  </si>
  <si>
    <t>ISTRA SOL d.o.o.,
Tinjan</t>
  </si>
  <si>
    <t>AGROPOL d.o.o.,
Vrbnik</t>
  </si>
  <si>
    <t>OPG GORAN MAREVIĆ,
Krk</t>
  </si>
  <si>
    <t>KARLO SOLDATIĆ,
Pula</t>
  </si>
  <si>
    <t>ANA MIRKOVIĆ,
Pula</t>
  </si>
  <si>
    <t>IGOR SVIBEN,
Zagreb</t>
  </si>
  <si>
    <t>VILA BRNISTRA d.o.o.,
Pula</t>
  </si>
  <si>
    <t>MARKO RADOLA,
Barban</t>
  </si>
  <si>
    <t>KLARA KURTI, Pula</t>
  </si>
  <si>
    <t>DANIJEL BIRGMAJER,
Pula</t>
  </si>
  <si>
    <t>MLADEN BRNIĆ,
Pula</t>
  </si>
  <si>
    <t>TOMISLAV RUBINIĆ,
Labin</t>
  </si>
  <si>
    <t>IVAN VRETENAR,
Pula</t>
  </si>
  <si>
    <t>OPG BRAJKOVIĆ IVAN,
Pazin</t>
  </si>
  <si>
    <t xml:space="preserve">UGOSTITELJSKI OBRT "MAJOR" VL. ELIO MARAS, Marasi
</t>
  </si>
  <si>
    <t xml:space="preserve">HRUŠKA STAKLENICI d.o.o., Zagreb
</t>
  </si>
  <si>
    <t>Klemen obrt za proizvodnju i trgovinu, Đakovo</t>
  </si>
  <si>
    <t>VINOGRADI VOLAREVIĆ d.o.o., Prud</t>
  </si>
  <si>
    <t>Grad Vodnjan</t>
  </si>
  <si>
    <t>Općina Sv.Petar u šumi</t>
  </si>
  <si>
    <t>Općina Sv.Nedelja</t>
  </si>
  <si>
    <t>Općina Marčana</t>
  </si>
  <si>
    <t>Općina Motovun</t>
  </si>
  <si>
    <t>Općina Svetvinčenat</t>
  </si>
  <si>
    <t>Općina Barban</t>
  </si>
  <si>
    <t>Općina Oprtalj</t>
  </si>
  <si>
    <t>Općina Skrad</t>
  </si>
  <si>
    <t>Općina Primorski Dolac</t>
  </si>
  <si>
    <t>Općina Fužine</t>
  </si>
  <si>
    <t>Grad Vrgorac</t>
  </si>
  <si>
    <t>Općina Jalžabet</t>
  </si>
  <si>
    <t>Općina Proložac</t>
  </si>
  <si>
    <t>Grad Buje</t>
  </si>
  <si>
    <t>Općina Sveti Petar Orehovec</t>
  </si>
  <si>
    <t>Općina Zemunik Donji</t>
  </si>
  <si>
    <t>Općina Lekenik</t>
  </si>
  <si>
    <t>Općina Smokvica</t>
  </si>
  <si>
    <t>Općina Brodski Stupnik</t>
  </si>
  <si>
    <t>Općina Grožnjan</t>
  </si>
  <si>
    <t>Općina Pisarovina</t>
  </si>
  <si>
    <t>Općina Sveti Ilija</t>
  </si>
  <si>
    <t>Općina Privlaka</t>
  </si>
  <si>
    <t>Grad Glina</t>
  </si>
  <si>
    <t>Grad Čabar</t>
  </si>
  <si>
    <t>Općina Gola</t>
  </si>
  <si>
    <t>Općina Petlovac</t>
  </si>
  <si>
    <t>Općina Vižinada</t>
  </si>
  <si>
    <t>Općina Sućuraj</t>
  </si>
  <si>
    <t>Općina Lopar</t>
  </si>
  <si>
    <t>Općina Tar-Vabriga-Torre-Abrega</t>
  </si>
  <si>
    <t>Općina Voćin</t>
  </si>
  <si>
    <t>Općina Novigrad Podravski</t>
  </si>
  <si>
    <t>Grad Krk</t>
  </si>
  <si>
    <t>Grad Novigrad</t>
  </si>
  <si>
    <t>OPG IVAN ŠPIŠIĆ,
Pisarovina</t>
  </si>
  <si>
    <t>PROIZVODNJA JURIŠIĆ d.o.o.,
Donja Zelina</t>
  </si>
  <si>
    <t>OPG DUŽAIĆ ZORA,
Komin</t>
  </si>
  <si>
    <t>MINI MLJEKARA VERONIKA d.o.o.,
Desinić</t>
  </si>
  <si>
    <t>PERFA-BIO d.o.o.,
Donja Stubica</t>
  </si>
  <si>
    <t>PLAVE BOBICE d.o.o.,
Zagreb</t>
  </si>
  <si>
    <t>Fragaria d.o.o.
Zagreb</t>
  </si>
  <si>
    <t>LISINE d.o.o., 
Vojnić</t>
  </si>
  <si>
    <t>PLAVA ŠLJIVA d.o.o.,
Vojnić</t>
  </si>
  <si>
    <t>PROIZVODNJA POLJOPRIVREDNIH PROIZVODA JURICA CAFUK,
Vidovec</t>
  </si>
  <si>
    <t>AGRO-ORE d.o.o.,
Mali Bukovec</t>
  </si>
  <si>
    <t>MARIO MAGDALENIĆ POLJOPRIVREDNO GOSPODARSTVO-PERADARSTVO,
Trnovec</t>
  </si>
  <si>
    <t>OPG GAŠPARIĆ DRAŽEN,
Sv. Ivan Žabno</t>
  </si>
  <si>
    <t>FRUTARIJA d.o.o.,
Split</t>
  </si>
  <si>
    <t>OBRT ZA POLJOPRIVREDNU PROIZVODNJU FARMA JOZIĆ,
Bukovlje</t>
  </si>
  <si>
    <t>VRANA d.o.o.,
Biograd na Moru</t>
  </si>
  <si>
    <t>OPG JOZO SREMAC,
Koritna</t>
  </si>
  <si>
    <t>RICARDO d.o.o.
Darda</t>
  </si>
  <si>
    <t>ŽITO d.o.o.,
Osijek</t>
  </si>
  <si>
    <t>OPG STIPE MIHALJ,
Našice</t>
  </si>
  <si>
    <t>OPG MLADEN MIHALJ,
Našiće</t>
  </si>
  <si>
    <t>OPG IVAN KVETEK,
Valpovo</t>
  </si>
  <si>
    <t>BUDIMCI d.o.o.,
Budimci</t>
  </si>
  <si>
    <t>OPG DARKO RADOVIĆ,
Orahovica</t>
  </si>
  <si>
    <t>OPG Nikola Debelec,
Gornji Kraljevec</t>
  </si>
  <si>
    <t>VINOGRADARSTVO-PODRUMARSTVO "CMREČNJAK",
Sveti Urban</t>
  </si>
  <si>
    <t>OBRT POLJOPRIVREDNI PROIZVOĐAČ ZLATKO VINKOVIĆ,
Belica</t>
  </si>
  <si>
    <t>PERUTNINA PTUJ PIPO d.o.o.,
Čakovec</t>
  </si>
  <si>
    <t>OPG  MLADEN ČEH,
Belica</t>
  </si>
  <si>
    <t xml:space="preserve">BARANJSKI VOĆNJACI d.o.o., Kneževi Vinogradi
</t>
  </si>
  <si>
    <t xml:space="preserve">DAMIR REČIĆ-POLJOPRIVREDNO GOSPODARSTVO REČIĆ, Oprisavci
</t>
  </si>
  <si>
    <t xml:space="preserve">SFERA d.o.o., Split
</t>
  </si>
  <si>
    <t xml:space="preserve">JOŠAVICA d.o.o, Glina
</t>
  </si>
  <si>
    <t xml:space="preserve">VRTOVI VOĆA d.o.o., Zagreb
</t>
  </si>
  <si>
    <t xml:space="preserve">SAVA PARK d.o.o., Zagreb
</t>
  </si>
  <si>
    <t xml:space="preserve">NATURA INVEST d.o.o., Krnjak
</t>
  </si>
  <si>
    <t xml:space="preserve">JERKOVIĆ d.o.o., Krnjak
</t>
  </si>
  <si>
    <t xml:space="preserve">OPG GORAN JANKOV, Ogulin
</t>
  </si>
  <si>
    <t xml:space="preserve">DANERO d.o.o., Skakavac
</t>
  </si>
  <si>
    <t xml:space="preserve">ESTP d.o.o., Karlovac
</t>
  </si>
  <si>
    <t xml:space="preserve">FROUTO FARMA d.o.o., Zagreb
</t>
  </si>
  <si>
    <t xml:space="preserve">STOJMERIĆ d.o.o., Slunj
</t>
  </si>
  <si>
    <t xml:space="preserve">PPK Karlovačka mesna industrija d.d., Karlovac
</t>
  </si>
  <si>
    <t>Poljoprivredna zadruga branitelja ZLATNI VRTOVI-VIROVITICA, Virovitica</t>
  </si>
  <si>
    <t>OPG Tihomir Peraić, Zagreb</t>
  </si>
  <si>
    <t>OPG MILOCANI ISABELLA,
Poreč</t>
  </si>
  <si>
    <t>302.1a
302.1b</t>
  </si>
  <si>
    <t>OPG RADOLOVIĆ IVAN,
Poreč</t>
  </si>
  <si>
    <t>OPG MACINIĆ FIORE,
Poreč</t>
  </si>
  <si>
    <t>ANEMOS d.o.o.,
Rovinj</t>
  </si>
  <si>
    <t>DENIS GALIĆ,
Galgovo</t>
  </si>
  <si>
    <t>KSENIJA KONTIĆ ROGIĆ,
Novaki Motovunski</t>
  </si>
  <si>
    <t>ALEN LAZARIĆ,
Potpićan</t>
  </si>
  <si>
    <t>DAVOR SUBOTIĆ,
Zagreb</t>
  </si>
  <si>
    <t>ZAJEDNIČKI POLJOPRIVREDNO - POSREDNIČKI OBRT BARIĆ,
Babina Greda</t>
  </si>
  <si>
    <t>302.6a</t>
  </si>
  <si>
    <t>NATAŠA FIJAN SUBOTIĆ,
Zagreb</t>
  </si>
  <si>
    <t>BOŠKA SUBOTIĆ,
Zagreb</t>
  </si>
  <si>
    <t>302.6a
302.6b</t>
  </si>
  <si>
    <t>POLJODJELSKI OBRT API-KOMERC,
Veli Rat</t>
  </si>
  <si>
    <t>302.1a</t>
  </si>
  <si>
    <t>SPAHIJA SAMEDIN,
Labin</t>
  </si>
  <si>
    <t>VILA ROJNIĆI d.o.o.,
Zagreb</t>
  </si>
  <si>
    <t>AS-DOM d.o.o.,
Viškovo</t>
  </si>
  <si>
    <t>VILA MARIJA d.o.o.,
Zagreb</t>
  </si>
  <si>
    <t>VILA KATARINA d.o.o.,
Zagreb</t>
  </si>
  <si>
    <t>VILA DRAGUZETI d.o.o.,
Zagreb</t>
  </si>
  <si>
    <t>MIHAJLO KUHAR,
Žminj</t>
  </si>
  <si>
    <t>JASMINKO BALENOVIĆ,
Zagreb</t>
  </si>
  <si>
    <t>GURANIS OBRT,
Vodnjan</t>
  </si>
  <si>
    <t>302.6b</t>
  </si>
  <si>
    <t>OPG IVAN MIJANDRUŠIĆ, Gračišće</t>
  </si>
  <si>
    <t>METALNA GALANTERIJA "MUCKO" d.o.o.,
Varaždin</t>
  </si>
  <si>
    <t>ENERGO SOL LABIN d.o.o., Labin</t>
  </si>
  <si>
    <t>EKO CIRKVENA POLJOPRIVREDNA ZADRUGA, Cirkvena</t>
  </si>
  <si>
    <t>R.S.S. Putnička agencija, Otočac</t>
  </si>
  <si>
    <t>SOL ANIMA d.o.o., Tinjan</t>
  </si>
  <si>
    <t>VLADIMIR SLADONJA, Poreč</t>
  </si>
  <si>
    <t>KRISTINA NOVAK VRKLJAN, Zagreb</t>
  </si>
  <si>
    <t>CASTRUM VILLAE d.o.o., Oprtalj</t>
  </si>
  <si>
    <t>DRVENARIJA POŠPAIĆ,OBRT ZA IZRADU PLETENE I DRVENE GALANTERIJE, VL. ZVONKO POŠPAIĆ, Trnovec Bartolovečki</t>
  </si>
  <si>
    <t>OPG HARI KOČEVAR,
Labin</t>
  </si>
  <si>
    <t>JASNA KERO,
Viškovo</t>
  </si>
  <si>
    <t>KOTUR d.o.o.,
Brseč</t>
  </si>
  <si>
    <t>PLAVI OCEAN d.o.o.,
Labin</t>
  </si>
  <si>
    <t>E-SOLAR d.o.o.,
Lepoglava</t>
  </si>
  <si>
    <t>SUPERPRINT d.o.o.,
Koprivnica</t>
  </si>
  <si>
    <t xml:space="preserve">302.1
</t>
  </si>
  <si>
    <t xml:space="preserve">302.6
</t>
  </si>
  <si>
    <t>DAVOR ŠKROPETA,
Kršan</t>
  </si>
  <si>
    <t>VILA RAKOVCI d.o.o.,
Poreč</t>
  </si>
  <si>
    <t>OPG BIRGMAJER MAJA,
Pula</t>
  </si>
  <si>
    <t>GRAĐEVINSKO PROIZVODNA ZADRUGA KOLAR,
Hercegovac</t>
  </si>
  <si>
    <t>ENERGIJA KRIVAK d.o.o.,
Koprivnica</t>
  </si>
  <si>
    <t>BOKITO d.o.o.,
Medulin</t>
  </si>
  <si>
    <t>PANA ENERGY d.o.o.,
Čakovec</t>
  </si>
  <si>
    <t>OBITELJSKI POLJOPRIVREDNI OBRT, VL. IVICA BANEKOVIĆ,Visoko</t>
  </si>
  <si>
    <t>DADO OBRT ZA TURISTIČKE USLUGE,
Batina</t>
  </si>
  <si>
    <t>OPG ĆORUŠIĆ JANJA,
Zaprešić</t>
  </si>
  <si>
    <t>SUPER SAMITA d.o.o.
Koprivnica</t>
  </si>
  <si>
    <t>PALEKA, Mesarsko-trgovački obrt; Zemunik Donji</t>
  </si>
  <si>
    <t>OPG NEVIJA TIRELI,
Kršan</t>
  </si>
  <si>
    <t>MORENO ŽIVOLIĆ,
Svetvinčenat</t>
  </si>
  <si>
    <t>OPG KLAUDIO MILOKANOVIĆ,
Višnjan</t>
  </si>
  <si>
    <t>OPG DORIANA FABIĆ,
Poreč</t>
  </si>
  <si>
    <t>NAKLADA EOS,
Beli Manastir</t>
  </si>
  <si>
    <t>VIŠNJAN TURIZAM d.o.o., Zagreb</t>
  </si>
  <si>
    <t>MBS gradnja d.o.o.,
Varaždin</t>
  </si>
  <si>
    <t>IVAN PRŽULJ,
Zagreb</t>
  </si>
  <si>
    <t>VIŠNJAN ULAGANJA d.o.o.,
Zagreb</t>
  </si>
  <si>
    <t>DAR PRIRODE d.o.o.,
Vukovar</t>
  </si>
  <si>
    <t>"MEDAKOVIĆ" Mehaničarsko-poljoprivredno-trgovački obrt
Bršadin</t>
  </si>
  <si>
    <t>AFRODITA d.o.o., Split</t>
  </si>
  <si>
    <t>UNI VIRIDAS d.o.o., Zagreb</t>
  </si>
  <si>
    <t>NENAD MIKULANDRA, Split</t>
  </si>
  <si>
    <t>LASLO - OBRT U POLJORIVREDI, Satnica Đakovačka</t>
  </si>
  <si>
    <t>POLJORIVREDNA ZADRUGA ILAČA,Ilača</t>
  </si>
  <si>
    <t>OPG MIKANOVIĆ HINKO, Cernik</t>
  </si>
  <si>
    <t>OPG NADIA GERAS, Zagreb</t>
  </si>
  <si>
    <t>KOPIN d.o.o., Rijeka</t>
  </si>
  <si>
    <t>MALA KUĆA MIA J. d.o.o., Zagreb</t>
  </si>
  <si>
    <t>RBP ARHITEKTI d.o.o., Zagreb</t>
  </si>
  <si>
    <t>VILA PERINI d.o.o.,
Poreč</t>
  </si>
  <si>
    <t>DJEČJI VRTIĆ RUŽICA,
Goričan</t>
  </si>
  <si>
    <t>MOSLAVINA PROIZVODI d.o.o.,
Čazma</t>
  </si>
  <si>
    <t>VINBER d.o.o.,
Zagreb</t>
  </si>
  <si>
    <t>EKO ENERGIJA JOSIP, PROIZVODNI OBRT,
Glina</t>
  </si>
  <si>
    <t>USLUŽNI OBRT "AGRO FRANOLIĆ",
Malinska</t>
  </si>
  <si>
    <t>JEZERSKA VILA d.o.o.,
Ogulin</t>
  </si>
  <si>
    <t>EMIL GUŠČIĆ,
Zagreb</t>
  </si>
  <si>
    <t>OPG ORLOVIĆ ZDRAVKO,
Zagreb</t>
  </si>
  <si>
    <t>VODENICA VRELO d.o.o., Zadar</t>
  </si>
  <si>
    <t>IDEALAB d.o.o., Rijeka</t>
  </si>
  <si>
    <t>MUŠKATEL d.o.o.,
Bogovići</t>
  </si>
  <si>
    <t>MERI VIDULIN,
Rovinj</t>
  </si>
  <si>
    <t>MIRIS d.o.o.,
Deškovići</t>
  </si>
  <si>
    <t>FRANJO LELIĆ,
Zagreb</t>
  </si>
  <si>
    <t>PRETIUM d.o.o.,
Osijek</t>
  </si>
  <si>
    <t>OPG SEVERIN IRENA,
Zagreb</t>
  </si>
  <si>
    <t>OPG STIPAN MATOŠ,
Zagreb</t>
  </si>
  <si>
    <t>KAVRAN-MAKS d.o.o.,
Zagreb</t>
  </si>
  <si>
    <t>MARIO ZULIANI, Barban</t>
  </si>
  <si>
    <t>SANDRA FLORIČIĆ, Pula</t>
  </si>
  <si>
    <t>MATIJA VRETENAR, Pula</t>
  </si>
  <si>
    <t>ZORAN GNJIDIĆ, Kastav</t>
  </si>
  <si>
    <t>VANJA GNJIDIĆ, Rijeka</t>
  </si>
  <si>
    <t>OPG ERNA OKANOVIĆ, Labin</t>
  </si>
  <si>
    <t>ORKAN ENERGIJA d.o.o., Medulin</t>
  </si>
  <si>
    <t>AG RURIS d.o.o., Buzet</t>
  </si>
  <si>
    <t>APARTMANI DIZDAR d.o.o., Medulin</t>
  </si>
  <si>
    <t>TEA GOLJA, Fažana</t>
  </si>
  <si>
    <t>IGOR RUNKO, Kršan</t>
  </si>
  <si>
    <t>VELKAVRH ROZITA, Pula</t>
  </si>
  <si>
    <t>IVAN ČULINA, Zagreb</t>
  </si>
  <si>
    <t>KARMELA PIFAR,
Pula</t>
  </si>
  <si>
    <t>SOL NAVITAS LABIN d.o.o., Labin</t>
  </si>
  <si>
    <t>OPG DALIBOR STAŠIĆ, Krk</t>
  </si>
  <si>
    <t>ELEFANT d.o.o., Pula</t>
  </si>
  <si>
    <t>I.K.DOMUS d.o.o., Rijeka</t>
  </si>
  <si>
    <t>KLEMEN- OBRT ZA PROIZVODNJU I TRGOVINU, vl. Zoran Klemen, Đakovo</t>
  </si>
  <si>
    <t>OPG JURKOVIĆ IGOR, Poreč</t>
  </si>
  <si>
    <t>BUDIMIR d.o.o., Đakovo</t>
  </si>
  <si>
    <t>PRODUCTUS OMNIA d.o.o., Kanfanar</t>
  </si>
  <si>
    <t>302.7b</t>
  </si>
  <si>
    <t>302.1b</t>
  </si>
  <si>
    <t>302.7a
302.7b</t>
  </si>
  <si>
    <t xml:space="preserve">OPG JURKOVIĆ ZVONIMIR, Rijeka
</t>
  </si>
  <si>
    <t xml:space="preserve">VLADO MRČELA, Omiš
</t>
  </si>
  <si>
    <t>POLJOPRIVREDNI OBRT DOMI VL. TOMISLAV ŠPEHAR,
Zapolje</t>
  </si>
  <si>
    <t>POLJOPRIVREDNI CENTAR d.o.o., Veliškovci</t>
  </si>
  <si>
    <t>LAG Moslavina</t>
  </si>
  <si>
    <t>LAG Podravina</t>
  </si>
  <si>
    <t>LAG Zapadna Slavonija</t>
  </si>
  <si>
    <t>LAG Vuka-Dunav</t>
  </si>
  <si>
    <t>LAG Mura-Drava</t>
  </si>
  <si>
    <t>LAG Adrion</t>
  </si>
  <si>
    <t>LAG BILOGORA PAPUK</t>
  </si>
  <si>
    <t>LAG Vallis Colapis</t>
  </si>
  <si>
    <t>LAG Laura</t>
  </si>
  <si>
    <t>LAG Zrinska Gora-Turopolje</t>
  </si>
  <si>
    <t>LAG Istočna Istra</t>
  </si>
  <si>
    <t>LAG Izvor</t>
  </si>
  <si>
    <t>LAG Virovitički prsten</t>
  </si>
  <si>
    <t xml:space="preserve">LAG Papuk </t>
  </si>
  <si>
    <t>LAG Marinianis</t>
  </si>
  <si>
    <t>LAG Zeleni Trokut</t>
  </si>
  <si>
    <t>LAG Središnja Istra</t>
  </si>
  <si>
    <t>LAG Mareta</t>
  </si>
  <si>
    <t>LAG Gorski Kotar</t>
  </si>
  <si>
    <t>LAG Krka</t>
  </si>
  <si>
    <t>LAG Južna Istra</t>
  </si>
  <si>
    <t>LAG Bosutski niz</t>
  </si>
  <si>
    <t>LAG Škoji</t>
  </si>
  <si>
    <t>LAG Frankopan</t>
  </si>
  <si>
    <t>LAG Česma</t>
  </si>
  <si>
    <t>LAG Petrova Gora</t>
  </si>
  <si>
    <t>LAG Baranja</t>
  </si>
  <si>
    <t>LAG Vinodol</t>
  </si>
  <si>
    <t>LAG Šumanovci</t>
  </si>
  <si>
    <t>LAG Cetinska Krajina</t>
  </si>
  <si>
    <t>LAG Srijem</t>
  </si>
  <si>
    <t>LAG Posavina</t>
  </si>
  <si>
    <t xml:space="preserve">LAG 5 </t>
  </si>
  <si>
    <t>LAG Međimurski doli i bregi</t>
  </si>
  <si>
    <t>LAG Neretva</t>
  </si>
  <si>
    <t>LAG Karašica</t>
  </si>
  <si>
    <t>Ministarstvo poljoprivrede, Uprava ruralnog razvoja, EU i međunarodne suradnje</t>
  </si>
  <si>
    <t>TP</t>
  </si>
  <si>
    <t>OPG JOSIP KIŠ, Križ</t>
  </si>
  <si>
    <t>OPG ZORAN KOZJAK, Belica</t>
  </si>
  <si>
    <t>FRUCTUS d.o.o., ZA POLJOPRIVREDNU PROIZVODNJU, TRGOVINU I USLUGE, Velika Ludina</t>
  </si>
  <si>
    <t>POLJOPRIVREDNA PROIZVODNJA I USLUGE "MALNAR", Bektež</t>
  </si>
  <si>
    <t xml:space="preserve">POLJOPRIVREDA I USLUGE "NOVOSELEC", Maruševec </t>
  </si>
  <si>
    <t>PAJTLER OBITELJSKO GOSPODARSTVO VL. ŽELJKO PAJTLER, Mrzović</t>
  </si>
  <si>
    <t>POLJO-GAJ d.o.o., Gaj</t>
  </si>
  <si>
    <t>TERRA - OBRT ZA POLJOPRIVREDU, TRGOVINU I USLUGE, Đakovo</t>
  </si>
  <si>
    <t>FARMA TOMAŠANCI d.o.o., Semeljci</t>
  </si>
  <si>
    <t>OPG ŠPORER KATICA, Križevci</t>
  </si>
  <si>
    <t>OPG KRISTIJAN BRANIŠA, Belica</t>
  </si>
  <si>
    <t>FRIDRIH d.o.o., Sesvetski Kraljevac</t>
  </si>
  <si>
    <t>POLJOPRIVREDNI OBRT "VALENTINA", Popovača</t>
  </si>
  <si>
    <t>OPG GORAN BAKSA, Belica</t>
  </si>
  <si>
    <t>OPG KRUNOSLAV ŠKVORC, Belica</t>
  </si>
  <si>
    <t>OPG MIROSLAV KOLIĆ, Jarmina</t>
  </si>
  <si>
    <t>OPG NENAD KOSI, Čakovec</t>
  </si>
  <si>
    <t>OPG JOSIP NOVAK, Drenje</t>
  </si>
  <si>
    <t>LASLO OBRT U POLJOPRIVREDI, Satnica Đakovačka</t>
  </si>
  <si>
    <t>FABRIC - OBRT U POLJOPRIVREDI, Drenje</t>
  </si>
  <si>
    <t>ABC OBRT U POLJOPRIVREDI, Satnica Đakovačka</t>
  </si>
  <si>
    <t>OPG DANIEL PEK, Drenje</t>
  </si>
  <si>
    <t>OPG ANĐELKO ĆORIĆ, Đakovo</t>
  </si>
  <si>
    <t xml:space="preserve">KUKURIKU d.o.o., Veliki Bukovec </t>
  </si>
  <si>
    <t xml:space="preserve">OPG TAJANA HABUŠ, Čeminac </t>
  </si>
  <si>
    <t>OPG VESNA BAŠIĆ, Čepin</t>
  </si>
  <si>
    <t>OPG HINKO MIKANOVIĆ, Cernik</t>
  </si>
  <si>
    <t>OPG DAMIR PITINAC, Viškovci</t>
  </si>
  <si>
    <t>ANAGALIS d.o.o., Podgorač</t>
  </si>
  <si>
    <t>OBRT POLJOPRIVREDNI PROIZVOĐAČ BOŽO PREMUŠ, Belica</t>
  </si>
  <si>
    <t>OPG MATIJAŠEVIĆ, Bogodanovci</t>
  </si>
  <si>
    <t>OPG TOMISLAV ŠAKOTA, Satnica Đakovačka</t>
  </si>
  <si>
    <t>OPG JOSIP GAZIĆ, Vuka</t>
  </si>
  <si>
    <t>OBRT "LEONA", Požega</t>
  </si>
  <si>
    <t>FARMA SALAŠ d.o.o., Marijanci</t>
  </si>
  <si>
    <t>OPG MIHAJLO FRANKOVIĆ, Đakovo</t>
  </si>
  <si>
    <t>OPG IGOR BRIJAČAK, Gradina</t>
  </si>
  <si>
    <t>OPG MARIO DI GIUSTI, Staro Čiče</t>
  </si>
  <si>
    <t>OPG MLADEN TOMAŠEVIĆ, Bošnjaci</t>
  </si>
  <si>
    <t>POLJOPRIVREDNA-MLJEKARSKA ZADRUGA ZAGORKA, Zagorska sela</t>
  </si>
  <si>
    <t>OPG SANJIN VUIĆ, Drenovci</t>
  </si>
  <si>
    <t>BRKANIĆ POLJOPRIVREDNA PROIZVODNJA, Magadenovac</t>
  </si>
  <si>
    <t>RICARDO d.o.o., Darda</t>
  </si>
  <si>
    <t>OPG MELITA KRALJIĆ, Sveti Đurđ</t>
  </si>
  <si>
    <t>OPG HRVOJE  BRKANIĆ, Magadenovac</t>
  </si>
  <si>
    <t>ORIUS d.o.o., Zagreb</t>
  </si>
  <si>
    <t>OPG Vinka Švaganović, Velika Kopanica</t>
  </si>
  <si>
    <t>VINA MARKOTA d.o.o., Pleternica</t>
  </si>
  <si>
    <t>MILIČIĆ POLJOPRIVREDNI OBRT, Donji Miholjac</t>
  </si>
  <si>
    <t>KOPLJAR poljoprivredni obrt, Vuka</t>
  </si>
  <si>
    <t>OPG ELVINA VRBAN, Osijek</t>
  </si>
  <si>
    <t>OPG KREŠIMIR POSEDI, Štrigova</t>
  </si>
  <si>
    <t>OPG DANE BARIŠIĆ, Čepin</t>
  </si>
  <si>
    <t>OPG IVO ZELIĆ, Petrijevci</t>
  </si>
  <si>
    <t>PETRIČEVIĆ d.o.o., Stari Mikanovci</t>
  </si>
  <si>
    <t>POLJOPRIVREDNO GOSPODARSTVO KOLESARIĆ, Bebrina</t>
  </si>
  <si>
    <t>OPG JOSIP CAFUK, Vidovec</t>
  </si>
  <si>
    <t>FUNGUS PANONIA d.o.o., Donji Miholjac</t>
  </si>
  <si>
    <t>RAVNICA OBRT ZA RATARSTVO I VOĆARSTVO, Osijek</t>
  </si>
  <si>
    <t>AGROPROM d.o.o., Ogulin</t>
  </si>
  <si>
    <t>PRIUS FRUCTUS d.o.o., Šestanovac</t>
  </si>
  <si>
    <t>OPG ILIJA DIVIĆ,Velika Kopanica</t>
  </si>
  <si>
    <t>VUČKOVIĆ POLJOPRIVREDNA PROIZVODNJA, Donji Andrijevci</t>
  </si>
  <si>
    <t>OPG ZDRAVKO POSEDI, Gornji Mihaljevac</t>
  </si>
  <si>
    <t>OBITELJSKI OBRT POLJOPRIVREDNO GOSPODARSTVO "MLAĐAN ", Dubrava</t>
  </si>
  <si>
    <t>OPG VEDRAN KRALJIĆ, Sveti Đurđ</t>
  </si>
  <si>
    <t>POLJOPROMET d.o.o., Metković</t>
  </si>
  <si>
    <t>OPG SENKA KOSEC, Sveti Đurđ</t>
  </si>
  <si>
    <t>OPG DALIBOR MILOVANOVIĆ, Garčin</t>
  </si>
  <si>
    <t>OPG BRANKO KOVAČIĆ, Čazma</t>
  </si>
  <si>
    <t>SAMITA KOMERC d.o.o., Koprivnica</t>
  </si>
  <si>
    <t xml:space="preserve">DESYRE d.o.o., Vidovec </t>
  </si>
  <si>
    <t>OPG MILJENKO LEVANIĆ, Petrijanec</t>
  </si>
  <si>
    <t>OPG VINCELJAK ANKICA, Radoboj</t>
  </si>
  <si>
    <t>OPG ŽELJKO KANCELJAK, Novo Čiće</t>
  </si>
  <si>
    <t>OPG DOBRIVOJ BOROJEVIĆ, Trojeglava</t>
  </si>
  <si>
    <t>OPG CRNČAN JELKA, Marijanci</t>
  </si>
  <si>
    <t>OPG BRIGITA TONKOVAC, Čepin</t>
  </si>
  <si>
    <t>OPG IGOR NOVOSEL, Križevci</t>
  </si>
  <si>
    <t>STANCIJA ST'ANTONIO d.o.o., Vodnjan</t>
  </si>
  <si>
    <t>ZLATARI d.o.o., Slunj</t>
  </si>
  <si>
    <t>EURO TIM d.o.o., Oriovac</t>
  </si>
  <si>
    <t>OPG ZVONKO SABO, Koprivnički Bregi</t>
  </si>
  <si>
    <t>FARMA MUZNIH KRAVA MALA BRANJEVINA d.o.o., Osijek</t>
  </si>
  <si>
    <t>STIPULA STAKLENICI d.o.o., Zagreb</t>
  </si>
  <si>
    <t>FARMA MUZNIH KRAVA ORLOVNJAK d.o.o., Antunovac</t>
  </si>
  <si>
    <t>OSATINA GRUPA d.o.o., Semeljci</t>
  </si>
  <si>
    <t>OPG ANĐELKO FISTRIĆ, Zagorska Sela</t>
  </si>
  <si>
    <t>OPG ANTON ŠKUNCA, Novalja</t>
  </si>
  <si>
    <t>FILUM d.o.o., Zlatar Bistrica</t>
  </si>
  <si>
    <t>OPG MARIJANA GABAJ, Koprivnički Bregi</t>
  </si>
  <si>
    <t>OPG MARINKA SETNIK, Mali Bukovec</t>
  </si>
  <si>
    <t>OPG MARIO RENGEL, Pitomača</t>
  </si>
  <si>
    <t>OPG LJUBOMIR VLAHEK, Donji Kraljevec</t>
  </si>
  <si>
    <t>OPG STEVAN DRAČA, Benkovac</t>
  </si>
  <si>
    <t>OPG ZORAN NINČEVIĆ, Čačinci</t>
  </si>
  <si>
    <t>DAM d.o.o.,  Špišić Bukovica</t>
  </si>
  <si>
    <t>TVRDA STINA BRANITELJSKA GRAĐEVINSKO-OBRTNIČKA ZADRUGA, Split</t>
  </si>
  <si>
    <t>DAR PRIRODE d.o.o., Vukovar</t>
  </si>
  <si>
    <t>OPG JERKO CENGER, Daruvar</t>
  </si>
  <si>
    <t>OPG MIRJANA VUKOVIĆ, Vukovar</t>
  </si>
  <si>
    <t>OPG KRISTIJAN ŠAJNOVIĆ, Domašinec</t>
  </si>
  <si>
    <t>AGRO-JAKŠIĆ d.o.o., Slakovci</t>
  </si>
  <si>
    <t>EKO SUCUS d.o.o., Hrvatski Leskovac</t>
  </si>
  <si>
    <t>JAN-SPIDER d.o.o., Pitomača</t>
  </si>
  <si>
    <t>NUJIĆ MARKO d.o.o., Zagreb</t>
  </si>
  <si>
    <t xml:space="preserve">OPG VLADIMIR TADIJAL, Kutjevo </t>
  </si>
  <si>
    <t>OPG TIHOMIR MATANČIĆ, Slatina</t>
  </si>
  <si>
    <t>POLJODJELSKO - TRGOVAČKI OBRT " BERTIĆ ", vl. IGOR BERTIĆ, Otok</t>
  </si>
  <si>
    <t>KOMET d.o.o., Županja</t>
  </si>
  <si>
    <t>MITROVIĆ - PG/TOMISLAV MITROVIĆ, Vučevci</t>
  </si>
  <si>
    <t>OPG JOSIP ŠIRJAN, Ivanić Grad</t>
  </si>
  <si>
    <t>OPG GERŽINIĆ MARKO, Vižinada</t>
  </si>
  <si>
    <t>POLJODJELSKO - PRIJEVOZNIČKI OBRT " B R O N I Ć ", Retkovci</t>
  </si>
  <si>
    <t>AGRO-EL d.o.o., Čakovec</t>
  </si>
  <si>
    <t>OPG VLADIMIR RUŠNOV, Berak</t>
  </si>
  <si>
    <t>OPG VLADO ŠIMATOVIĆ, Čačinci</t>
  </si>
  <si>
    <t>TRGOIMPORT d.o.o., Kloštar Podravski</t>
  </si>
  <si>
    <t>OPG IVAN BLAŽEVAC, Ruščica</t>
  </si>
  <si>
    <t>OBRT ZA LOV I POLJOPRIVREDU "AGROLOV" , Bošnjaci</t>
  </si>
  <si>
    <t>POLJOPRIVREDNI OBRT"ŠIMUN" vl. Hrvoje Bošnjaković, Bapska</t>
  </si>
  <si>
    <t>LUG d.o.o. ZA POLJ. PROIZVODNJU, TRGOVINU I TRANSPORT, Donji Andrijevc</t>
  </si>
  <si>
    <t>POLJOPRIVREDNI OBRT "DRK", Belica</t>
  </si>
  <si>
    <t>POLJOPRIVREDNI OBRT "NOVOSEL", Lukač</t>
  </si>
  <si>
    <t>AUDAX OBRT ZA POLJOPRIVREDU I USLUGE, Zmajevac</t>
  </si>
  <si>
    <t>OPG FRANJO BAGARIĆ, Vuka</t>
  </si>
  <si>
    <t>DAR BLUE d.o.o., Varaždin</t>
  </si>
  <si>
    <t>RIZMAN d.o.o., Klek</t>
  </si>
  <si>
    <t>STELLA MEDITERRANEA d.o.o., Klis</t>
  </si>
  <si>
    <t>TEŠI TUNOLOV d.o.o., Poličnik</t>
  </si>
  <si>
    <t>MARINADA d.o.o., Slatina</t>
  </si>
  <si>
    <t>CANCINULA d.o.o. ZA PRERADU RIBE, TRGOVINU I USLUGE, Milna</t>
  </si>
  <si>
    <t>OBRT -" PEKARA DUBRAVICA", Dubravica</t>
  </si>
  <si>
    <t>MIŠLOV d.o.o., Poličnik</t>
  </si>
  <si>
    <t>POLJO-POSAVEC d.o.o. Dunjkovec</t>
  </si>
  <si>
    <t>ULJARA "NADIN" OBRT ZA PRERADU MASLINA, Benkovac</t>
  </si>
  <si>
    <t>PP ORAHOVICA d.o.o., Orahovica</t>
  </si>
  <si>
    <t>ŽIŽANJ d.o.o., Tkon</t>
  </si>
  <si>
    <t>GRIKULA d.o.o., Pučišća</t>
  </si>
  <si>
    <t>HERMES INTERNATIONAL d.o.o.,  Turčin</t>
  </si>
  <si>
    <t>KANAAN d.o.o., Donji Miholjac</t>
  </si>
  <si>
    <t>OBRTNIČKO KLAONIČARSKO-MESARSKO-TRGOVAČKA RADNJA KARALIĆ CERNA, vl. Vinko Karalić, Cerna</t>
  </si>
  <si>
    <t>OBRT ULJARA AGRO MILLO, Buje</t>
  </si>
  <si>
    <t>VINARIJA KOSTANJEVEC, Rasinja</t>
  </si>
  <si>
    <t>ŠAFRAM d.o.o., Zagreb</t>
  </si>
  <si>
    <t>VINOGRADARSTVO I PODRUMARSTVO "ŠTAMPAR", Štrigova</t>
  </si>
  <si>
    <t>ZAJEDNIČKI OBRT VINA CATTUNAR, Brtonigla</t>
  </si>
  <si>
    <t>RIBARSKA SLOGA RIBARSKA ZADRUGA, Kali</t>
  </si>
  <si>
    <t xml:space="preserve">LIKAPROMET d.o.o., Plaški
</t>
  </si>
  <si>
    <t>STANCIJA ST. ANTONIO d.o.o., Vodnjan</t>
  </si>
  <si>
    <r>
      <rPr>
        <sz val="12"/>
        <rFont val="Arial"/>
        <family val="2"/>
        <charset val="238"/>
      </rPr>
      <t>Sektor za financije</t>
    </r>
    <r>
      <rPr>
        <b/>
        <sz val="12"/>
        <rFont val="Arial"/>
        <family val="2"/>
        <charset val="238"/>
      </rPr>
      <t>, Služba za izvještavanje</t>
    </r>
  </si>
  <si>
    <t>POLJOPRIVREDNI OBRT "TARADI", Belica</t>
  </si>
  <si>
    <t xml:space="preserve">IMPULSCOMMERCE d.o.o., Zagreb
</t>
  </si>
  <si>
    <t>FLOS STAKLENICI d.o.o., Zagreb</t>
  </si>
  <si>
    <t>OBRT "PROMES-CVANCIGER", Sisak</t>
  </si>
  <si>
    <t>LAG Dinara 1831</t>
  </si>
  <si>
    <t>LAG Lika</t>
  </si>
  <si>
    <t>LAG Sjeverozapad</t>
  </si>
  <si>
    <t>Citius d.o.o.,
Zagreb</t>
  </si>
  <si>
    <t>OPG VEDRAN KLARIĆ, Donja Dubrava</t>
  </si>
  <si>
    <t>LAG Prigorje-Zagorje</t>
  </si>
  <si>
    <t>GLAZIR d.o.o., Rugvica</t>
  </si>
  <si>
    <t>BIOAGRAR d.o.o., Ivanovci</t>
  </si>
  <si>
    <t>OSTREA d.o.o, Stankovci</t>
  </si>
  <si>
    <t>PADRELE RIBA d.o.o., Bibinje</t>
  </si>
  <si>
    <t>OPG GRUBIĆ MIROSLAV, Rasinja</t>
  </si>
  <si>
    <t>OPG KOVAČEC JOSIP, Slatina</t>
  </si>
  <si>
    <t>OPG MARIO TRBUŠIĆ, Bedekovčina</t>
  </si>
  <si>
    <t>OPG TOMISLAV SRPAK, Palinovec</t>
  </si>
  <si>
    <t>OPG ŠESTAK DAMIR, Belice</t>
  </si>
  <si>
    <t>OPG CIGLARIĆ LJUDEVIT, Belica</t>
  </si>
  <si>
    <t>PPK VALPOVO d.o.o., Valpovo</t>
  </si>
  <si>
    <t>OPG JOSIP FIČKO, Podravske Sesvete</t>
  </si>
  <si>
    <t>OPG HELENA ŽULJ, Kutina</t>
  </si>
  <si>
    <t>POLJODJELSKI OBRT I UZGOJ STOKE BARIŠA, Novi Jankovci</t>
  </si>
  <si>
    <t>DEMETRA ALFA d.o.o., Garešnica</t>
  </si>
  <si>
    <t>OPG KUŠIĆ MLADEN, Sveti Ivan Zelina</t>
  </si>
  <si>
    <t>NADA, OBRT ZA PROIZVODNJU I USLUGE, Obrež Vivodinski</t>
  </si>
  <si>
    <t>OPG TAJANA HASAN LEMIĆ, Sveti Ivan Zelina</t>
  </si>
  <si>
    <t>DOROTEJA, OBRT ZA KNJIGOVODSTVENE USLUGE I POLJOPRIVREDU, Koprivnica</t>
  </si>
  <si>
    <t>OPG FERENČINA KATICA, Sveti Ivan Žabno</t>
  </si>
  <si>
    <t>FRUCTUM MOSLAVINA d.o.o., Velika Ludina</t>
  </si>
  <si>
    <t>FORTUNA AGRO d.o.o., Mursko Središće</t>
  </si>
  <si>
    <t>OPG PUKLEK BOŽIDAR, Prelog</t>
  </si>
  <si>
    <t>OBITELJSKO GOSPODARSTVO PERKOVIĆ, Staro Topolje</t>
  </si>
  <si>
    <t>OPG DEBELEC NIKOLA, Gornji Kraljevec</t>
  </si>
  <si>
    <t>OBRT POLJOPRIVREDNI PROIZVOĐAČ ZLATKO VINKOVIĆ, Belica</t>
  </si>
  <si>
    <t>OPG BIBER ELVIS, Mursko Središće</t>
  </si>
  <si>
    <t>OPG SLAVKO MALTARSKI, Petrijanec</t>
  </si>
  <si>
    <t>OPG MARČETA BRANKO, Špišić Bukovica</t>
  </si>
  <si>
    <t>SAMITA KAMI d.o.o., Koprivnica</t>
  </si>
  <si>
    <t>AN.ST. d.o.o., Šodolovci</t>
  </si>
  <si>
    <t>OPG BEŠTEK DRAGUTIN, Sveti Ivan Žabno</t>
  </si>
  <si>
    <t>AUTO-HRVATSKA STR. d.o.o., Rijeka</t>
  </si>
  <si>
    <t>POLJOPRIVREDNI OBRT CRVENI FRIZIJAC, Varaždinske Toplice</t>
  </si>
  <si>
    <t>GOSPODARSTVO GORJANI d.o.o., Gorjani</t>
  </si>
  <si>
    <t>OPG PEJIĆ MARIJO, Čađavica</t>
  </si>
  <si>
    <t>OPG NOVOSEL DANIEL, Čađavica</t>
  </si>
  <si>
    <t>OPG PULIĆ MARKO, Skradin</t>
  </si>
  <si>
    <t>OPG GOLAC NENAD, Zagreb</t>
  </si>
  <si>
    <t>PG STRAJNIĆ RADOVAN, Narta</t>
  </si>
  <si>
    <t>ZLATO TRGOVAČKI OBRT, Čađavica</t>
  </si>
  <si>
    <t>ALTILIA d.o.o., Zlatar Bistrica</t>
  </si>
  <si>
    <t>LAG  Una</t>
  </si>
  <si>
    <t xml:space="preserve">OPG ZVIZDANKA ĆURIN, Hvar
</t>
  </si>
  <si>
    <t>OPG ROBERT KOVAČEVIĆ, Križevci</t>
  </si>
  <si>
    <t>DOMAČINOVIĆ d.o.o., Bošnjaci</t>
  </si>
  <si>
    <t>OPG Ivica Karajica, Garešnica</t>
  </si>
  <si>
    <t>OPG LJILJANKA HOLETIĆ, Jastrebarsko</t>
  </si>
  <si>
    <t>OPG KRUNOSLAV MARIJANOVIĆ, Nijemci</t>
  </si>
  <si>
    <t>LAG Barun Trenk</t>
  </si>
  <si>
    <t>Mjera
101
103
301
302
202
501</t>
  </si>
  <si>
    <t>OPG TAMARA PLETIĆ, Velika Ludina</t>
  </si>
  <si>
    <t>IPARD PROGRAM - PREGLED SVIH UGOVORENIH I ISPLAĆENIH PROJEKATA PO ŽUPANIJAMA (NATJEČAJI 1-21.; UKUPNO) HRK</t>
  </si>
  <si>
    <t>Isplata (24.4.2014), raskid Ugovora (4.2.2015)</t>
  </si>
  <si>
    <t>Isplata ( 3.7.2014; 30.10.2014 ;8.1.2015.), raskid Ugovora (23.3.2015)</t>
  </si>
  <si>
    <t>Zagreb, 15.09.2015.</t>
  </si>
  <si>
    <t>Napomena*</t>
  </si>
  <si>
    <t>Korisnici kojima je nakon izvršenog plaćanja raskinut Ugovor</t>
  </si>
</sst>
</file>

<file path=xl/styles.xml><?xml version="1.0" encoding="utf-8"?>
<styleSheet xmlns="http://schemas.openxmlformats.org/spreadsheetml/2006/main">
  <fonts count="20">
    <font>
      <sz val="10"/>
      <name val="Arial"/>
      <charset val="238"/>
    </font>
    <font>
      <sz val="12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b/>
      <sz val="12"/>
      <color theme="7"/>
      <name val="Times New Roman"/>
      <family val="1"/>
      <charset val="238"/>
    </font>
    <font>
      <b/>
      <sz val="12"/>
      <color rgb="FF00B0F0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sz val="12"/>
      <color rgb="FFFF66CC"/>
      <name val="Times New Roman"/>
      <family val="1"/>
      <charset val="238"/>
    </font>
    <font>
      <b/>
      <sz val="12"/>
      <color theme="4" tint="-0.249977111117893"/>
      <name val="Times New Roman"/>
      <family val="1"/>
      <charset val="238"/>
    </font>
    <font>
      <sz val="8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3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" fontId="2" fillId="2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vertical="center"/>
    </xf>
    <xf numFmtId="4" fontId="9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Border="1" applyAlignment="1">
      <alignment horizontal="right" vertical="center" wrapText="1"/>
    </xf>
    <xf numFmtId="0" fontId="3" fillId="5" borderId="0" xfId="0" applyFont="1" applyFill="1" applyBorder="1" applyAlignment="1">
      <alignment vertical="center" wrapText="1"/>
    </xf>
    <xf numFmtId="3" fontId="3" fillId="0" borderId="0" xfId="0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2" fillId="6" borderId="8" xfId="1" applyFont="1" applyFill="1" applyBorder="1" applyAlignment="1">
      <alignment horizontal="center" vertical="center"/>
    </xf>
    <xf numFmtId="0" fontId="2" fillId="6" borderId="8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6" borderId="7" xfId="0" applyFont="1" applyFill="1" applyBorder="1" applyAlignment="1">
      <alignment horizontal="right" vertical="center"/>
    </xf>
    <xf numFmtId="0" fontId="12" fillId="6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3" fontId="2" fillId="8" borderId="7" xfId="0" applyNumberFormat="1" applyFont="1" applyFill="1" applyBorder="1" applyAlignment="1">
      <alignment horizontal="right" vertical="center"/>
    </xf>
    <xf numFmtId="4" fontId="2" fillId="8" borderId="7" xfId="0" applyNumberFormat="1" applyFont="1" applyFill="1" applyBorder="1" applyAlignment="1">
      <alignment horizontal="right" vertical="center"/>
    </xf>
    <xf numFmtId="3" fontId="2" fillId="9" borderId="7" xfId="0" applyNumberFormat="1" applyFont="1" applyFill="1" applyBorder="1" applyAlignment="1">
      <alignment horizontal="right" vertical="center"/>
    </xf>
    <xf numFmtId="4" fontId="2" fillId="9" borderId="7" xfId="0" applyNumberFormat="1" applyFont="1" applyFill="1" applyBorder="1" applyAlignment="1">
      <alignment horizontal="right" vertical="center"/>
    </xf>
    <xf numFmtId="0" fontId="2" fillId="8" borderId="7" xfId="0" applyFont="1" applyFill="1" applyBorder="1" applyAlignment="1">
      <alignment vertical="center"/>
    </xf>
    <xf numFmtId="3" fontId="4" fillId="8" borderId="2" xfId="0" applyNumberFormat="1" applyFont="1" applyFill="1" applyBorder="1" applyAlignment="1">
      <alignment horizontal="right" vertical="center"/>
    </xf>
    <xf numFmtId="4" fontId="4" fillId="8" borderId="2" xfId="0" applyNumberFormat="1" applyFont="1" applyFill="1" applyBorder="1" applyAlignment="1">
      <alignment horizontal="right" vertical="center"/>
    </xf>
    <xf numFmtId="3" fontId="4" fillId="9" borderId="2" xfId="0" applyNumberFormat="1" applyFont="1" applyFill="1" applyBorder="1" applyAlignment="1">
      <alignment horizontal="right" vertical="center"/>
    </xf>
    <xf numFmtId="4" fontId="4" fillId="9" borderId="2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2" fillId="6" borderId="2" xfId="0" applyFont="1" applyFill="1" applyBorder="1" applyAlignment="1">
      <alignment horizontal="center" vertical="center"/>
    </xf>
    <xf numFmtId="0" fontId="2" fillId="7" borderId="0" xfId="1" applyFont="1" applyFill="1" applyBorder="1" applyAlignment="1">
      <alignment horizontal="center" vertical="center"/>
    </xf>
    <xf numFmtId="4" fontId="2" fillId="7" borderId="0" xfId="0" applyNumberFormat="1" applyFont="1" applyFill="1" applyBorder="1" applyAlignment="1">
      <alignment horizontal="right" vertical="center"/>
    </xf>
    <xf numFmtId="4" fontId="2" fillId="7" borderId="0" xfId="1" applyNumberFormat="1" applyFont="1" applyFill="1" applyBorder="1" applyAlignment="1">
      <alignment horizontal="right" vertical="center"/>
    </xf>
    <xf numFmtId="3" fontId="16" fillId="2" borderId="0" xfId="0" applyNumberFormat="1" applyFont="1" applyFill="1" applyBorder="1" applyAlignment="1">
      <alignment horizontal="right" vertical="center"/>
    </xf>
    <xf numFmtId="4" fontId="16" fillId="2" borderId="0" xfId="0" applyNumberFormat="1" applyFont="1" applyFill="1" applyBorder="1" applyAlignment="1">
      <alignment horizontal="right" vertical="center"/>
    </xf>
    <xf numFmtId="3" fontId="2" fillId="7" borderId="0" xfId="1" applyNumberFormat="1" applyFont="1" applyFill="1" applyAlignment="1">
      <alignment vertical="center"/>
    </xf>
    <xf numFmtId="1" fontId="3" fillId="0" borderId="0" xfId="0" applyNumberFormat="1" applyFont="1" applyAlignment="1">
      <alignment vertical="center"/>
    </xf>
    <xf numFmtId="4" fontId="3" fillId="0" borderId="3" xfId="0" applyNumberFormat="1" applyFont="1" applyBorder="1" applyAlignment="1">
      <alignment horizontal="right" vertical="center"/>
    </xf>
    <xf numFmtId="0" fontId="3" fillId="10" borderId="0" xfId="0" applyFont="1" applyFill="1" applyAlignment="1">
      <alignment horizontal="center" vertical="center"/>
    </xf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4" fillId="0" borderId="3" xfId="0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/>
    </xf>
    <xf numFmtId="4" fontId="2" fillId="6" borderId="2" xfId="0" applyNumberFormat="1" applyFont="1" applyFill="1" applyBorder="1" applyAlignment="1">
      <alignment horizontal="right" vertical="center"/>
    </xf>
    <xf numFmtId="4" fontId="2" fillId="6" borderId="2" xfId="0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vertical="center"/>
    </xf>
    <xf numFmtId="4" fontId="2" fillId="8" borderId="5" xfId="0" applyNumberFormat="1" applyFont="1" applyFill="1" applyBorder="1" applyAlignment="1">
      <alignment horizontal="right" vertical="center"/>
    </xf>
    <xf numFmtId="3" fontId="2" fillId="9" borderId="5" xfId="0" applyNumberFormat="1" applyFont="1" applyFill="1" applyBorder="1" applyAlignment="1">
      <alignment horizontal="right" vertical="center"/>
    </xf>
    <xf numFmtId="4" fontId="2" fillId="9" borderId="5" xfId="0" applyNumberFormat="1" applyFont="1" applyFill="1" applyBorder="1" applyAlignment="1">
      <alignment horizontal="right" vertical="center"/>
    </xf>
    <xf numFmtId="0" fontId="17" fillId="6" borderId="7" xfId="0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right" vertical="center"/>
    </xf>
    <xf numFmtId="1" fontId="2" fillId="7" borderId="0" xfId="0" applyNumberFormat="1" applyFont="1" applyFill="1" applyBorder="1" applyAlignment="1">
      <alignment horizontal="right" vertical="center"/>
    </xf>
    <xf numFmtId="0" fontId="3" fillId="10" borderId="0" xfId="0" applyFont="1" applyFill="1" applyAlignment="1">
      <alignment vertical="center"/>
    </xf>
    <xf numFmtId="4" fontId="3" fillId="10" borderId="0" xfId="0" applyNumberFormat="1" applyFont="1" applyFill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9" fillId="10" borderId="0" xfId="0" applyFont="1" applyFill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2" fillId="7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3">
    <cellStyle name="Normal" xfId="0" builtinId="0"/>
    <cellStyle name="Obično 2" xfId="1"/>
    <cellStyle name="Obično 3" xfId="2"/>
  </cellStyles>
  <dxfs count="0"/>
  <tableStyles count="0" defaultTableStyle="TableStyleMedium9" defaultPivotStyle="PivotStyleLight16"/>
  <colors>
    <mruColors>
      <color rgb="FFFF99CC"/>
      <color rgb="FFCC00CC"/>
      <color rgb="FFFF66CC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oi/IPARD/2014/BAZA%20PODATAKA/BAZA%20PROJEKTI/BAZA%20PODATAKA-U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;103;301;302"/>
      <sheetName val="202"/>
      <sheetName val="501"/>
      <sheetName val="Poništeni "/>
      <sheetName val="Poništeni 202"/>
      <sheetName val="Poništeni 501"/>
      <sheetName val="Veza"/>
      <sheetName val="Natječaji (HRK)"/>
      <sheetName val="Natječaji (EUR) "/>
      <sheetName val="Anex 1 "/>
      <sheetName val="Anex 2"/>
      <sheetName val="Anex 3"/>
      <sheetName val="Anex 4"/>
      <sheetName val="Anex 7"/>
      <sheetName val="ZZI-OI"/>
      <sheetName val="Razno"/>
      <sheetName val="Feuil1"/>
      <sheetName val="Županije HRK"/>
      <sheetName val="Županije EUR"/>
      <sheetName val="Šifre statusa"/>
      <sheetName val="Sheet1"/>
      <sheetName val="Sheet2"/>
      <sheetName val="Sheet3"/>
      <sheetName val="Sheet4"/>
    </sheetNames>
    <sheetDataSet>
      <sheetData sheetId="0"/>
      <sheetData sheetId="1">
        <row r="32">
          <cell r="BA32">
            <v>500000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9"/>
  <sheetViews>
    <sheetView tabSelected="1" topLeftCell="A870" zoomScale="90" zoomScaleNormal="90" workbookViewId="0">
      <selection activeCell="N888" sqref="N888"/>
    </sheetView>
  </sheetViews>
  <sheetFormatPr defaultRowHeight="15.75" outlineLevelCol="2"/>
  <cols>
    <col min="1" max="1" width="8.42578125" style="12" customWidth="1"/>
    <col min="2" max="2" width="27.85546875" style="3" customWidth="1"/>
    <col min="3" max="3" width="10.28515625" style="12" customWidth="1"/>
    <col min="4" max="4" width="15.5703125" style="1" customWidth="1"/>
    <col min="5" max="5" width="14.7109375" style="1" customWidth="1" outlineLevel="2"/>
    <col min="6" max="6" width="13.7109375" style="4" customWidth="1"/>
    <col min="7" max="7" width="19.7109375" style="5" bestFit="1" customWidth="1"/>
    <col min="8" max="8" width="18.85546875" style="5" bestFit="1" customWidth="1"/>
    <col min="9" max="9" width="11.140625" style="4" customWidth="1"/>
    <col min="10" max="10" width="17.42578125" style="5" bestFit="1" customWidth="1"/>
    <col min="11" max="11" width="11.7109375" style="4" customWidth="1"/>
    <col min="12" max="16384" width="9.140625" style="4"/>
  </cols>
  <sheetData>
    <row r="1" spans="1:11">
      <c r="A1" s="67" t="s">
        <v>24</v>
      </c>
    </row>
    <row r="2" spans="1:11">
      <c r="A2" s="67" t="s">
        <v>702</v>
      </c>
      <c r="B2" s="2"/>
      <c r="C2" s="22"/>
    </row>
    <row r="3" spans="1:11">
      <c r="A3" s="61" t="s">
        <v>768</v>
      </c>
      <c r="B3" s="2"/>
      <c r="C3" s="22"/>
    </row>
    <row r="4" spans="1:11" ht="38.25" customHeight="1">
      <c r="A4" s="137" t="s">
        <v>765</v>
      </c>
      <c r="B4" s="137"/>
      <c r="C4" s="137"/>
      <c r="D4" s="137"/>
      <c r="E4" s="137"/>
      <c r="F4" s="137"/>
      <c r="G4" s="137"/>
      <c r="H4" s="137"/>
      <c r="I4" s="137"/>
      <c r="J4" s="137"/>
    </row>
    <row r="5" spans="1:11" ht="16.5" thickBot="1">
      <c r="A5" s="127"/>
      <c r="B5" s="36"/>
      <c r="C5" s="70"/>
      <c r="D5" s="70"/>
      <c r="E5" s="70"/>
      <c r="F5" s="28"/>
      <c r="G5" s="36"/>
      <c r="H5" s="36"/>
      <c r="I5" s="28"/>
      <c r="J5" s="36"/>
    </row>
    <row r="6" spans="1:11" s="35" customFormat="1" ht="111" thickBot="1">
      <c r="A6" s="128" t="s">
        <v>0</v>
      </c>
      <c r="B6" s="59" t="s">
        <v>1</v>
      </c>
      <c r="C6" s="59" t="s">
        <v>57</v>
      </c>
      <c r="D6" s="60" t="s">
        <v>763</v>
      </c>
      <c r="E6" s="59" t="s">
        <v>183</v>
      </c>
      <c r="F6" s="62" t="s">
        <v>25</v>
      </c>
      <c r="G6" s="63" t="s">
        <v>151</v>
      </c>
      <c r="H6" s="63" t="s">
        <v>152</v>
      </c>
      <c r="I6" s="64" t="s">
        <v>26</v>
      </c>
      <c r="J6" s="65" t="s">
        <v>153</v>
      </c>
      <c r="K6" s="133" t="s">
        <v>769</v>
      </c>
    </row>
    <row r="7" spans="1:11" ht="19.5">
      <c r="A7" s="44" t="s">
        <v>3</v>
      </c>
      <c r="B7" s="44"/>
      <c r="C7" s="71"/>
      <c r="D7" s="71"/>
      <c r="E7" s="71"/>
      <c r="G7" s="27"/>
      <c r="H7" s="27"/>
      <c r="J7" s="27"/>
    </row>
    <row r="8" spans="1:11" ht="22.5" customHeight="1">
      <c r="A8" s="12">
        <v>1</v>
      </c>
      <c r="B8" s="17" t="s">
        <v>78</v>
      </c>
      <c r="C8" s="16">
        <v>4</v>
      </c>
      <c r="D8" s="16">
        <v>301</v>
      </c>
      <c r="E8" s="16" t="s">
        <v>199</v>
      </c>
      <c r="G8" s="32">
        <v>6486256.1900000004</v>
      </c>
      <c r="H8" s="32">
        <v>6486256.1899999995</v>
      </c>
      <c r="J8" s="34"/>
    </row>
    <row r="9" spans="1:11" ht="43.5" customHeight="1">
      <c r="A9" s="12">
        <v>2</v>
      </c>
      <c r="B9" s="66" t="s">
        <v>106</v>
      </c>
      <c r="C9" s="16">
        <v>6</v>
      </c>
      <c r="D9" s="16">
        <v>101</v>
      </c>
      <c r="E9" s="16" t="s">
        <v>189</v>
      </c>
      <c r="F9" s="21"/>
      <c r="G9" s="32">
        <v>1632772.93</v>
      </c>
      <c r="H9" s="32">
        <v>816386.46</v>
      </c>
      <c r="J9" s="32">
        <v>743699.56</v>
      </c>
    </row>
    <row r="10" spans="1:11" ht="30" customHeight="1">
      <c r="A10" s="12">
        <v>3</v>
      </c>
      <c r="B10" s="17" t="s">
        <v>109</v>
      </c>
      <c r="C10" s="16">
        <v>6</v>
      </c>
      <c r="D10" s="16">
        <v>103</v>
      </c>
      <c r="E10" s="16" t="s">
        <v>192</v>
      </c>
      <c r="F10" s="21"/>
      <c r="G10" s="32">
        <v>6583604</v>
      </c>
      <c r="H10" s="32">
        <v>3291143.6399999997</v>
      </c>
      <c r="J10" s="32">
        <v>3217352.9</v>
      </c>
    </row>
    <row r="11" spans="1:11" ht="28.5" customHeight="1">
      <c r="A11" s="12">
        <v>4</v>
      </c>
      <c r="B11" s="101" t="s">
        <v>129</v>
      </c>
      <c r="C11" s="16">
        <v>6</v>
      </c>
      <c r="D11" s="16">
        <v>103</v>
      </c>
      <c r="E11" s="16" t="s">
        <v>194</v>
      </c>
      <c r="F11" s="21"/>
      <c r="G11" s="32">
        <v>5777125</v>
      </c>
      <c r="H11" s="32">
        <v>2888562.5</v>
      </c>
      <c r="J11" s="32">
        <v>2888562.5</v>
      </c>
    </row>
    <row r="12" spans="1:11" ht="47.25" customHeight="1">
      <c r="A12" s="12">
        <v>5</v>
      </c>
      <c r="B12" s="122" t="s">
        <v>116</v>
      </c>
      <c r="C12" s="16">
        <v>6</v>
      </c>
      <c r="D12" s="16">
        <v>101</v>
      </c>
      <c r="E12" s="16" t="s">
        <v>184</v>
      </c>
      <c r="F12" s="21"/>
      <c r="G12" s="32">
        <v>2828274.27</v>
      </c>
      <c r="H12" s="32">
        <v>1414137.13</v>
      </c>
      <c r="J12" s="32">
        <v>1411541.23</v>
      </c>
    </row>
    <row r="13" spans="1:11" ht="24" customHeight="1">
      <c r="A13" s="12">
        <v>6</v>
      </c>
      <c r="B13" s="101" t="s">
        <v>128</v>
      </c>
      <c r="C13" s="16">
        <v>6</v>
      </c>
      <c r="D13" s="16">
        <v>101</v>
      </c>
      <c r="E13" s="16" t="s">
        <v>184</v>
      </c>
      <c r="F13" s="21"/>
      <c r="G13" s="32">
        <v>1265208.75</v>
      </c>
      <c r="H13" s="32">
        <v>695864.81</v>
      </c>
      <c r="J13" s="32">
        <v>695864.81</v>
      </c>
    </row>
    <row r="14" spans="1:11" ht="33" customHeight="1">
      <c r="A14" s="12">
        <v>7</v>
      </c>
      <c r="B14" s="17" t="s">
        <v>118</v>
      </c>
      <c r="C14" s="16">
        <v>6</v>
      </c>
      <c r="D14" s="16">
        <v>101</v>
      </c>
      <c r="E14" s="16" t="s">
        <v>190</v>
      </c>
      <c r="F14" s="21"/>
      <c r="G14" s="32">
        <v>3323026.7</v>
      </c>
      <c r="H14" s="32">
        <v>1661513.35</v>
      </c>
      <c r="J14" s="32">
        <v>1603433.83</v>
      </c>
    </row>
    <row r="15" spans="1:11" ht="47.25">
      <c r="A15" s="12">
        <v>8</v>
      </c>
      <c r="B15" s="66" t="s">
        <v>173</v>
      </c>
      <c r="C15" s="16">
        <v>8</v>
      </c>
      <c r="D15" s="16">
        <v>101</v>
      </c>
      <c r="E15" s="73" t="s">
        <v>189</v>
      </c>
      <c r="F15" s="21"/>
      <c r="G15" s="32">
        <v>827366.43</v>
      </c>
      <c r="H15" s="32">
        <v>413683.21</v>
      </c>
      <c r="I15" s="21"/>
      <c r="J15" s="32">
        <v>400981.25</v>
      </c>
    </row>
    <row r="16" spans="1:11" ht="40.5" customHeight="1">
      <c r="A16" s="12">
        <v>9</v>
      </c>
      <c r="B16" s="17" t="s">
        <v>229</v>
      </c>
      <c r="C16" s="16">
        <v>9</v>
      </c>
      <c r="D16" s="16">
        <v>302</v>
      </c>
      <c r="E16" s="73" t="s">
        <v>200</v>
      </c>
      <c r="F16" s="21"/>
      <c r="G16" s="32">
        <v>915636.39</v>
      </c>
      <c r="H16" s="32">
        <v>457818.19</v>
      </c>
      <c r="J16" s="32">
        <v>426874.33</v>
      </c>
    </row>
    <row r="17" spans="1:10" ht="44.25" customHeight="1">
      <c r="A17" s="12">
        <v>10</v>
      </c>
      <c r="B17" s="122" t="s">
        <v>230</v>
      </c>
      <c r="C17" s="16">
        <v>9</v>
      </c>
      <c r="D17" s="16">
        <v>302</v>
      </c>
      <c r="E17" s="73" t="s">
        <v>200</v>
      </c>
      <c r="F17" s="21"/>
      <c r="G17" s="32">
        <v>1123950</v>
      </c>
      <c r="H17" s="32">
        <v>561975</v>
      </c>
      <c r="J17" s="32">
        <v>398351.11</v>
      </c>
    </row>
    <row r="18" spans="1:10" ht="32.25" customHeight="1">
      <c r="A18" s="12">
        <v>11</v>
      </c>
      <c r="B18" s="17" t="s">
        <v>232</v>
      </c>
      <c r="C18" s="16">
        <v>9</v>
      </c>
      <c r="D18" s="16">
        <v>302</v>
      </c>
      <c r="E18" s="73" t="s">
        <v>201</v>
      </c>
      <c r="F18" s="21"/>
      <c r="G18" s="32">
        <v>1123950</v>
      </c>
      <c r="H18" s="32">
        <v>561975</v>
      </c>
      <c r="J18" s="34"/>
    </row>
    <row r="19" spans="1:10" ht="31.5" customHeight="1">
      <c r="A19" s="12">
        <v>12</v>
      </c>
      <c r="B19" s="66" t="s">
        <v>235</v>
      </c>
      <c r="C19" s="16">
        <v>9</v>
      </c>
      <c r="D19" s="16">
        <v>302</v>
      </c>
      <c r="E19" s="73" t="s">
        <v>200</v>
      </c>
      <c r="F19" s="21"/>
      <c r="G19" s="32">
        <v>1123950</v>
      </c>
      <c r="H19" s="32">
        <v>561975</v>
      </c>
      <c r="I19" s="21"/>
      <c r="J19" s="32">
        <v>561975</v>
      </c>
    </row>
    <row r="20" spans="1:10" ht="31.5" customHeight="1">
      <c r="A20" s="12">
        <v>13</v>
      </c>
      <c r="B20" s="66" t="s">
        <v>270</v>
      </c>
      <c r="C20" s="16">
        <v>11</v>
      </c>
      <c r="D20" s="16">
        <v>101</v>
      </c>
      <c r="E20" s="73" t="s">
        <v>189</v>
      </c>
      <c r="F20" s="21"/>
      <c r="G20" s="32">
        <v>640556.67000000004</v>
      </c>
      <c r="H20" s="32">
        <f>240208.75+80069.58</f>
        <v>320278.33</v>
      </c>
      <c r="J20" s="32">
        <v>313712.70999999996</v>
      </c>
    </row>
    <row r="21" spans="1:10" ht="48" customHeight="1">
      <c r="A21" s="12">
        <v>14</v>
      </c>
      <c r="B21" s="66" t="s">
        <v>258</v>
      </c>
      <c r="C21" s="16">
        <v>11</v>
      </c>
      <c r="D21" s="16">
        <v>101</v>
      </c>
      <c r="E21" s="73" t="s">
        <v>189</v>
      </c>
      <c r="F21" s="21"/>
      <c r="G21" s="32">
        <v>1354945.63</v>
      </c>
      <c r="H21" s="32">
        <v>745220.1</v>
      </c>
      <c r="J21" s="32">
        <v>684291.62</v>
      </c>
    </row>
    <row r="22" spans="1:10" ht="45" customHeight="1">
      <c r="A22" s="12">
        <v>15</v>
      </c>
      <c r="B22" s="66" t="s">
        <v>272</v>
      </c>
      <c r="C22" s="16">
        <v>11</v>
      </c>
      <c r="D22" s="16">
        <v>101</v>
      </c>
      <c r="E22" s="73" t="s">
        <v>189</v>
      </c>
      <c r="F22" s="21"/>
      <c r="G22" s="32">
        <v>5671625</v>
      </c>
      <c r="H22" s="32">
        <f>2339545.31+779848.44</f>
        <v>3119393.75</v>
      </c>
      <c r="J22" s="32">
        <v>3103751.66</v>
      </c>
    </row>
    <row r="23" spans="1:10" ht="48" customHeight="1">
      <c r="A23" s="12">
        <v>16</v>
      </c>
      <c r="B23" s="66" t="s">
        <v>273</v>
      </c>
      <c r="C23" s="16">
        <v>11</v>
      </c>
      <c r="D23" s="16">
        <v>101</v>
      </c>
      <c r="E23" s="73" t="s">
        <v>189</v>
      </c>
      <c r="F23" s="21"/>
      <c r="G23" s="32">
        <v>1624921.06</v>
      </c>
      <c r="H23" s="32">
        <v>812460.53</v>
      </c>
      <c r="J23" s="32">
        <v>693486.27</v>
      </c>
    </row>
    <row r="24" spans="1:10" ht="31.5" customHeight="1">
      <c r="A24" s="12">
        <v>17</v>
      </c>
      <c r="B24" s="66" t="s">
        <v>275</v>
      </c>
      <c r="C24" s="16">
        <v>11</v>
      </c>
      <c r="D24" s="16">
        <v>101</v>
      </c>
      <c r="E24" s="73" t="s">
        <v>189</v>
      </c>
      <c r="F24" s="21"/>
      <c r="G24" s="32">
        <v>2399311.4</v>
      </c>
      <c r="H24" s="32">
        <v>1439586.84</v>
      </c>
      <c r="J24" s="32">
        <v>1439586.84</v>
      </c>
    </row>
    <row r="25" spans="1:10" ht="31.5" customHeight="1">
      <c r="A25" s="12">
        <v>18</v>
      </c>
      <c r="B25" s="66" t="s">
        <v>262</v>
      </c>
      <c r="C25" s="16">
        <v>11</v>
      </c>
      <c r="D25" s="16">
        <v>101</v>
      </c>
      <c r="E25" s="73" t="s">
        <v>189</v>
      </c>
      <c r="F25" s="21"/>
      <c r="G25" s="32">
        <v>1407772.62</v>
      </c>
      <c r="H25" s="32">
        <v>774274.94</v>
      </c>
      <c r="J25" s="32">
        <v>757940.45</v>
      </c>
    </row>
    <row r="26" spans="1:10" ht="31.5" customHeight="1">
      <c r="A26" s="12">
        <v>19</v>
      </c>
      <c r="B26" s="66" t="s">
        <v>264</v>
      </c>
      <c r="C26" s="16">
        <v>11</v>
      </c>
      <c r="D26" s="16">
        <v>103</v>
      </c>
      <c r="E26" s="73" t="s">
        <v>194</v>
      </c>
      <c r="F26" s="21"/>
      <c r="G26" s="32">
        <v>2301791.65</v>
      </c>
      <c r="H26" s="32">
        <v>1150895.82</v>
      </c>
      <c r="I26" s="21"/>
      <c r="J26" s="32">
        <v>1094385.82</v>
      </c>
    </row>
    <row r="27" spans="1:10" ht="31.5" customHeight="1">
      <c r="A27" s="12">
        <v>20</v>
      </c>
      <c r="B27" s="66" t="s">
        <v>283</v>
      </c>
      <c r="C27" s="16">
        <v>11</v>
      </c>
      <c r="D27" s="16">
        <v>103</v>
      </c>
      <c r="E27" s="73" t="s">
        <v>192</v>
      </c>
      <c r="F27" s="21"/>
      <c r="G27" s="32">
        <v>12781836.49</v>
      </c>
      <c r="H27" s="53">
        <v>6390918.2400000002</v>
      </c>
      <c r="I27" s="21"/>
      <c r="J27" s="32">
        <v>6332929.0199999996</v>
      </c>
    </row>
    <row r="28" spans="1:10" ht="31.5" customHeight="1">
      <c r="A28" s="12">
        <v>21</v>
      </c>
      <c r="B28" s="66" t="s">
        <v>329</v>
      </c>
      <c r="C28" s="16">
        <v>13</v>
      </c>
      <c r="D28" s="16">
        <v>301</v>
      </c>
      <c r="E28" s="73" t="s">
        <v>198</v>
      </c>
      <c r="F28" s="21"/>
      <c r="G28" s="32">
        <v>2575867.9300000002</v>
      </c>
      <c r="H28" s="32">
        <v>2575867.9299999997</v>
      </c>
      <c r="I28" s="21"/>
      <c r="J28" s="34"/>
    </row>
    <row r="29" spans="1:10" ht="31.5" customHeight="1">
      <c r="A29" s="12">
        <v>22</v>
      </c>
      <c r="B29" s="66" t="s">
        <v>157</v>
      </c>
      <c r="C29" s="16">
        <v>13</v>
      </c>
      <c r="D29" s="16">
        <v>301</v>
      </c>
      <c r="E29" s="73" t="s">
        <v>197</v>
      </c>
      <c r="F29" s="21"/>
      <c r="G29" s="32">
        <v>2974068.88</v>
      </c>
      <c r="H29" s="32">
        <v>2974068.88</v>
      </c>
      <c r="I29" s="21"/>
      <c r="J29" s="34"/>
    </row>
    <row r="30" spans="1:10" ht="31.5" customHeight="1">
      <c r="A30" s="12">
        <v>23</v>
      </c>
      <c r="B30" s="66" t="s">
        <v>88</v>
      </c>
      <c r="C30" s="16">
        <v>13</v>
      </c>
      <c r="D30" s="16">
        <v>301</v>
      </c>
      <c r="E30" s="73" t="s">
        <v>197</v>
      </c>
      <c r="F30" s="21"/>
      <c r="G30" s="32">
        <v>4715385.8499999996</v>
      </c>
      <c r="H30" s="32">
        <v>4715385.8499999996</v>
      </c>
      <c r="I30" s="21"/>
      <c r="J30" s="34"/>
    </row>
    <row r="31" spans="1:10" s="21" customFormat="1" ht="31.5" customHeight="1">
      <c r="A31" s="12">
        <v>24</v>
      </c>
      <c r="B31" s="66" t="s">
        <v>344</v>
      </c>
      <c r="C31" s="16">
        <v>14</v>
      </c>
      <c r="D31" s="16">
        <v>101</v>
      </c>
      <c r="E31" s="106" t="s">
        <v>184</v>
      </c>
      <c r="G31" s="32">
        <v>1435510.72</v>
      </c>
      <c r="H31" s="32">
        <v>717755.36</v>
      </c>
      <c r="J31" s="34"/>
    </row>
    <row r="32" spans="1:10" ht="31.5" customHeight="1">
      <c r="A32" s="12">
        <v>25</v>
      </c>
      <c r="B32" s="66" t="s">
        <v>345</v>
      </c>
      <c r="C32" s="16">
        <v>14</v>
      </c>
      <c r="D32" s="16">
        <v>103</v>
      </c>
      <c r="E32" s="73" t="s">
        <v>194</v>
      </c>
      <c r="F32" s="21"/>
      <c r="G32" s="32">
        <v>4294450.25</v>
      </c>
      <c r="H32" s="32">
        <v>2147225.12</v>
      </c>
      <c r="I32" s="21"/>
      <c r="J32" s="32">
        <v>2114857.2599999998</v>
      </c>
    </row>
    <row r="33" spans="1:10" ht="31.5" customHeight="1">
      <c r="A33" s="12">
        <v>26</v>
      </c>
      <c r="B33" s="66" t="s">
        <v>346</v>
      </c>
      <c r="C33" s="16">
        <v>14</v>
      </c>
      <c r="D33" s="16">
        <v>101</v>
      </c>
      <c r="E33" s="73" t="s">
        <v>187</v>
      </c>
      <c r="F33" s="21"/>
      <c r="G33" s="32">
        <v>1329699.8400000001</v>
      </c>
      <c r="H33" s="32">
        <v>664849.92000000004</v>
      </c>
      <c r="I33" s="21"/>
      <c r="J33" s="32">
        <v>600033.06999999995</v>
      </c>
    </row>
    <row r="34" spans="1:10" ht="51" customHeight="1">
      <c r="A34" s="12">
        <v>27</v>
      </c>
      <c r="B34" s="66" t="s">
        <v>439</v>
      </c>
      <c r="C34" s="16">
        <v>15</v>
      </c>
      <c r="D34" s="16">
        <v>302</v>
      </c>
      <c r="E34" s="73" t="s">
        <v>203</v>
      </c>
      <c r="F34" s="21"/>
      <c r="G34" s="32">
        <v>5032125</v>
      </c>
      <c r="H34" s="32">
        <v>2516062.5</v>
      </c>
      <c r="I34" s="21"/>
      <c r="J34" s="34"/>
    </row>
    <row r="35" spans="1:10" ht="51" customHeight="1">
      <c r="A35" s="12">
        <v>28</v>
      </c>
      <c r="B35" s="66" t="s">
        <v>346</v>
      </c>
      <c r="C35" s="16">
        <v>15</v>
      </c>
      <c r="D35" s="16">
        <v>302</v>
      </c>
      <c r="E35" s="73" t="s">
        <v>402</v>
      </c>
      <c r="F35" s="21"/>
      <c r="G35" s="32">
        <v>1095852.55</v>
      </c>
      <c r="H35" s="32">
        <v>547926.27</v>
      </c>
      <c r="I35" s="21"/>
      <c r="J35" s="32">
        <v>547658.02</v>
      </c>
    </row>
    <row r="36" spans="1:10" ht="51" customHeight="1">
      <c r="A36" s="12">
        <v>29</v>
      </c>
      <c r="B36" s="66" t="s">
        <v>469</v>
      </c>
      <c r="C36" s="16">
        <v>15</v>
      </c>
      <c r="D36" s="16">
        <v>302</v>
      </c>
      <c r="E36" s="73" t="s">
        <v>399</v>
      </c>
      <c r="F36" s="21"/>
      <c r="G36" s="32">
        <v>1310835.3700000001</v>
      </c>
      <c r="H36" s="32">
        <v>655417.68000000005</v>
      </c>
      <c r="I36" s="21"/>
      <c r="J36" s="34"/>
    </row>
    <row r="37" spans="1:10" ht="51" customHeight="1">
      <c r="A37" s="12">
        <v>30</v>
      </c>
      <c r="B37" s="66" t="s">
        <v>474</v>
      </c>
      <c r="C37" s="16">
        <v>15</v>
      </c>
      <c r="D37" s="16">
        <v>302</v>
      </c>
      <c r="E37" s="73" t="s">
        <v>508</v>
      </c>
      <c r="F37" s="21"/>
      <c r="G37" s="32">
        <v>1130865</v>
      </c>
      <c r="H37" s="32">
        <v>565319.41</v>
      </c>
      <c r="I37" s="21"/>
      <c r="J37" s="34"/>
    </row>
    <row r="38" spans="1:10" ht="51" customHeight="1">
      <c r="A38" s="12">
        <v>31</v>
      </c>
      <c r="B38" s="66" t="s">
        <v>589</v>
      </c>
      <c r="C38" s="16">
        <v>16</v>
      </c>
      <c r="D38" s="16">
        <v>101</v>
      </c>
      <c r="E38" s="73" t="s">
        <v>189</v>
      </c>
      <c r="F38" s="21"/>
      <c r="G38" s="32">
        <v>1494435.53</v>
      </c>
      <c r="H38" s="32">
        <v>747217.76</v>
      </c>
      <c r="I38" s="21"/>
      <c r="J38" s="34"/>
    </row>
    <row r="39" spans="1:10" ht="66.75" customHeight="1">
      <c r="A39" s="12">
        <v>32</v>
      </c>
      <c r="B39" s="66" t="s">
        <v>616</v>
      </c>
      <c r="C39" s="16">
        <v>16</v>
      </c>
      <c r="D39" s="16">
        <v>101</v>
      </c>
      <c r="E39" s="73" t="s">
        <v>189</v>
      </c>
      <c r="F39" s="21"/>
      <c r="G39" s="32">
        <v>568794.38</v>
      </c>
      <c r="H39" s="32">
        <v>284397.19</v>
      </c>
      <c r="I39" s="21"/>
      <c r="J39" s="32">
        <v>284397.19</v>
      </c>
    </row>
    <row r="40" spans="1:10" ht="51" customHeight="1">
      <c r="A40" s="12">
        <v>33</v>
      </c>
      <c r="B40" s="66" t="s">
        <v>626</v>
      </c>
      <c r="C40" s="16">
        <v>16</v>
      </c>
      <c r="D40" s="16">
        <v>101</v>
      </c>
      <c r="E40" s="73" t="s">
        <v>190</v>
      </c>
      <c r="F40" s="21"/>
      <c r="G40" s="32">
        <v>752408.69000000006</v>
      </c>
      <c r="H40" s="32">
        <v>376204.33999999997</v>
      </c>
      <c r="I40" s="21"/>
      <c r="J40" s="32">
        <v>376204.34</v>
      </c>
    </row>
    <row r="41" spans="1:10" ht="51" customHeight="1">
      <c r="A41" s="12">
        <v>34</v>
      </c>
      <c r="B41" s="66" t="s">
        <v>760</v>
      </c>
      <c r="C41" s="16">
        <v>16</v>
      </c>
      <c r="D41" s="16">
        <v>101</v>
      </c>
      <c r="E41" s="73" t="s">
        <v>184</v>
      </c>
      <c r="F41" s="21"/>
      <c r="G41" s="32">
        <v>438720.3</v>
      </c>
      <c r="H41" s="32">
        <v>219360.15</v>
      </c>
      <c r="I41" s="21"/>
      <c r="J41" s="32">
        <v>219360.15</v>
      </c>
    </row>
    <row r="42" spans="1:10" ht="51" customHeight="1">
      <c r="A42" s="12">
        <v>35</v>
      </c>
      <c r="B42" s="66" t="s">
        <v>655</v>
      </c>
      <c r="C42" s="16">
        <v>16</v>
      </c>
      <c r="D42" s="16">
        <v>101</v>
      </c>
      <c r="E42" s="73" t="s">
        <v>189</v>
      </c>
      <c r="F42" s="21"/>
      <c r="G42" s="32">
        <v>1258289.3500000001</v>
      </c>
      <c r="H42" s="32">
        <v>629144.67000000004</v>
      </c>
      <c r="I42" s="21"/>
      <c r="J42" s="34"/>
    </row>
    <row r="43" spans="1:10" ht="51" customHeight="1">
      <c r="A43" s="12">
        <v>36</v>
      </c>
      <c r="B43" s="66" t="s">
        <v>657</v>
      </c>
      <c r="C43" s="16">
        <v>16</v>
      </c>
      <c r="D43" s="16">
        <v>101</v>
      </c>
      <c r="E43" s="73" t="s">
        <v>188</v>
      </c>
      <c r="F43" s="21"/>
      <c r="G43" s="32">
        <v>6528018.0700000003</v>
      </c>
      <c r="H43" s="32">
        <v>3590409.9400000004</v>
      </c>
      <c r="I43" s="21"/>
      <c r="J43" s="32">
        <v>3388799.93</v>
      </c>
    </row>
    <row r="44" spans="1:10" ht="51" customHeight="1">
      <c r="A44" s="12">
        <v>37</v>
      </c>
      <c r="B44" s="66" t="s">
        <v>663</v>
      </c>
      <c r="C44" s="16">
        <v>16</v>
      </c>
      <c r="D44" s="16">
        <v>101</v>
      </c>
      <c r="E44" s="73" t="s">
        <v>185</v>
      </c>
      <c r="F44" s="21"/>
      <c r="G44" s="32">
        <v>6106339.1200000001</v>
      </c>
      <c r="H44" s="32">
        <v>3053169.56</v>
      </c>
      <c r="I44" s="21"/>
      <c r="J44" s="32">
        <v>3053168.34</v>
      </c>
    </row>
    <row r="45" spans="1:10" ht="51" customHeight="1">
      <c r="A45" s="12">
        <v>38</v>
      </c>
      <c r="B45" s="66" t="s">
        <v>684</v>
      </c>
      <c r="C45" s="16">
        <v>17</v>
      </c>
      <c r="D45" s="16">
        <v>103</v>
      </c>
      <c r="E45" s="73" t="s">
        <v>194</v>
      </c>
      <c r="F45" s="21"/>
      <c r="G45" s="32">
        <v>4451466.83</v>
      </c>
      <c r="H45" s="32">
        <v>2225733.4099999997</v>
      </c>
      <c r="I45" s="21"/>
      <c r="J45" s="34"/>
    </row>
    <row r="46" spans="1:10" ht="51" customHeight="1">
      <c r="A46" s="12">
        <v>39</v>
      </c>
      <c r="B46" s="66" t="s">
        <v>713</v>
      </c>
      <c r="C46" s="16">
        <v>20</v>
      </c>
      <c r="D46" s="16">
        <v>103</v>
      </c>
      <c r="E46" s="73"/>
      <c r="F46" s="21"/>
      <c r="G46" s="32">
        <v>7662343.9000000004</v>
      </c>
      <c r="H46" s="32">
        <v>3831171.95</v>
      </c>
      <c r="I46" s="21"/>
      <c r="J46" s="34"/>
    </row>
    <row r="47" spans="1:10" ht="51" customHeight="1">
      <c r="A47" s="12">
        <v>40</v>
      </c>
      <c r="B47" s="66" t="s">
        <v>728</v>
      </c>
      <c r="C47" s="16">
        <v>21</v>
      </c>
      <c r="D47" s="16">
        <v>101</v>
      </c>
      <c r="E47" s="73"/>
      <c r="F47" s="21"/>
      <c r="G47" s="32">
        <v>333609.15999999997</v>
      </c>
      <c r="H47" s="32">
        <v>166804.57999999999</v>
      </c>
      <c r="I47" s="21"/>
      <c r="J47" s="34"/>
    </row>
    <row r="48" spans="1:10" ht="51" customHeight="1">
      <c r="A48" s="12">
        <v>41</v>
      </c>
      <c r="B48" s="66" t="s">
        <v>270</v>
      </c>
      <c r="C48" s="16">
        <v>21</v>
      </c>
      <c r="D48" s="16">
        <v>101</v>
      </c>
      <c r="E48" s="73"/>
      <c r="F48" s="21"/>
      <c r="G48" s="32">
        <v>722846.94</v>
      </c>
      <c r="H48" s="32">
        <v>361423.47</v>
      </c>
      <c r="I48" s="21"/>
      <c r="J48" s="34"/>
    </row>
    <row r="49" spans="1:10" ht="51" customHeight="1">
      <c r="A49" s="12">
        <v>42</v>
      </c>
      <c r="B49" s="66" t="s">
        <v>730</v>
      </c>
      <c r="C49" s="16">
        <v>21</v>
      </c>
      <c r="D49" s="16">
        <v>101</v>
      </c>
      <c r="E49" s="73"/>
      <c r="F49" s="21"/>
      <c r="G49" s="32">
        <v>535402.06000000006</v>
      </c>
      <c r="H49" s="32">
        <v>294471.13</v>
      </c>
      <c r="I49" s="21"/>
      <c r="J49" s="34"/>
    </row>
    <row r="50" spans="1:10">
      <c r="B50" s="66"/>
      <c r="C50" s="16"/>
      <c r="D50" s="16"/>
      <c r="E50" s="73"/>
      <c r="F50" s="21"/>
      <c r="G50" s="32"/>
      <c r="H50" s="33"/>
      <c r="I50" s="21"/>
      <c r="J50" s="34"/>
    </row>
    <row r="51" spans="1:10" s="10" customFormat="1" ht="16.5" thickBot="1">
      <c r="A51" s="134" t="s">
        <v>2</v>
      </c>
      <c r="B51" s="134"/>
      <c r="C51" s="105"/>
      <c r="D51" s="105"/>
      <c r="E51" s="105"/>
      <c r="F51" s="107">
        <f>COUNTA(G8:G49)</f>
        <v>42</v>
      </c>
      <c r="G51" s="108">
        <f>SUM(G8:G50)</f>
        <v>117941216.89999999</v>
      </c>
      <c r="H51" s="108">
        <f>SUM(H8:H50)</f>
        <v>68423706.099999994</v>
      </c>
      <c r="I51" s="107">
        <f>COUNTA(J8:J49)</f>
        <v>26</v>
      </c>
      <c r="J51" s="108">
        <f>SUM(J8:J50)</f>
        <v>37353199.210000008</v>
      </c>
    </row>
    <row r="52" spans="1:10" s="9" customFormat="1" ht="16.5" thickTop="1">
      <c r="A52" s="6"/>
      <c r="B52" s="6"/>
      <c r="C52" s="6"/>
      <c r="D52" s="7"/>
      <c r="E52" s="7"/>
      <c r="G52" s="8"/>
      <c r="H52" s="8"/>
      <c r="J52" s="8"/>
    </row>
    <row r="53" spans="1:10" ht="19.5">
      <c r="A53" s="44" t="s">
        <v>21</v>
      </c>
      <c r="B53" s="44"/>
      <c r="C53" s="71"/>
      <c r="D53" s="71"/>
      <c r="E53" s="71"/>
      <c r="F53" s="21"/>
      <c r="G53" s="34"/>
      <c r="H53" s="34"/>
      <c r="I53" s="21"/>
      <c r="J53" s="27"/>
    </row>
    <row r="54" spans="1:10" ht="54.75" customHeight="1">
      <c r="A54" s="12">
        <v>1</v>
      </c>
      <c r="B54" s="41" t="s">
        <v>43</v>
      </c>
      <c r="C54" s="16">
        <v>3</v>
      </c>
      <c r="D54" s="16">
        <v>101</v>
      </c>
      <c r="E54" s="16" t="s">
        <v>189</v>
      </c>
      <c r="G54" s="32">
        <v>590490.35</v>
      </c>
      <c r="H54" s="32">
        <v>295245.17</v>
      </c>
      <c r="J54" s="54">
        <v>294101.82</v>
      </c>
    </row>
    <row r="55" spans="1:10" ht="36" customHeight="1">
      <c r="A55" s="12">
        <v>2</v>
      </c>
      <c r="B55" s="41" t="s">
        <v>269</v>
      </c>
      <c r="C55" s="16">
        <v>3</v>
      </c>
      <c r="D55" s="16">
        <v>103</v>
      </c>
      <c r="E55" s="16" t="s">
        <v>195</v>
      </c>
      <c r="G55" s="32">
        <v>410035.83</v>
      </c>
      <c r="H55" s="32">
        <v>205017.91</v>
      </c>
      <c r="J55" s="45">
        <v>205017.91</v>
      </c>
    </row>
    <row r="56" spans="1:10" ht="29.25" customHeight="1">
      <c r="A56" s="12">
        <v>3</v>
      </c>
      <c r="B56" s="41" t="s">
        <v>77</v>
      </c>
      <c r="C56" s="16">
        <v>13</v>
      </c>
      <c r="D56" s="16">
        <v>301</v>
      </c>
      <c r="E56" s="16" t="s">
        <v>198</v>
      </c>
      <c r="G56" s="32">
        <v>2648863.92</v>
      </c>
      <c r="H56" s="32">
        <v>2648863.92</v>
      </c>
      <c r="J56" s="54">
        <f>2473545.12-1942.7</f>
        <v>2471602.42</v>
      </c>
    </row>
    <row r="57" spans="1:10" ht="42.75" customHeight="1">
      <c r="A57" s="12">
        <v>4</v>
      </c>
      <c r="B57" s="41" t="s">
        <v>348</v>
      </c>
      <c r="C57" s="16">
        <v>14</v>
      </c>
      <c r="D57" s="16">
        <v>101</v>
      </c>
      <c r="E57" s="16" t="s">
        <v>188</v>
      </c>
      <c r="G57" s="32">
        <v>14621717.75</v>
      </c>
      <c r="H57" s="32">
        <v>8041944.7599999998</v>
      </c>
      <c r="J57" s="54">
        <v>8041944.6500000004</v>
      </c>
    </row>
    <row r="58" spans="1:10" ht="42.75" customHeight="1">
      <c r="A58" s="12">
        <v>5</v>
      </c>
      <c r="B58" s="41" t="s">
        <v>483</v>
      </c>
      <c r="C58" s="16">
        <v>15</v>
      </c>
      <c r="D58" s="16">
        <v>302</v>
      </c>
      <c r="E58" s="16" t="s">
        <v>390</v>
      </c>
      <c r="G58" s="32">
        <v>839840.29</v>
      </c>
      <c r="H58" s="32">
        <v>419920.13999999996</v>
      </c>
      <c r="J58" s="27"/>
    </row>
    <row r="59" spans="1:10" ht="42.75" customHeight="1">
      <c r="A59" s="12">
        <v>6</v>
      </c>
      <c r="B59" s="41" t="s">
        <v>591</v>
      </c>
      <c r="C59" s="16">
        <v>16</v>
      </c>
      <c r="D59" s="16">
        <v>101</v>
      </c>
      <c r="E59" s="16" t="s">
        <v>190</v>
      </c>
      <c r="G59" s="32">
        <v>1359763.45</v>
      </c>
      <c r="H59" s="32">
        <v>679881.72000000009</v>
      </c>
      <c r="J59" s="54">
        <v>637949.65</v>
      </c>
    </row>
    <row r="60" spans="1:10" ht="42.75" customHeight="1">
      <c r="A60" s="12">
        <v>7</v>
      </c>
      <c r="B60" s="41" t="s">
        <v>625</v>
      </c>
      <c r="C60" s="16">
        <v>16</v>
      </c>
      <c r="D60" s="16">
        <v>101</v>
      </c>
      <c r="E60" s="16" t="s">
        <v>189</v>
      </c>
      <c r="G60" s="32">
        <v>735220.4</v>
      </c>
      <c r="H60" s="32">
        <v>441132.24</v>
      </c>
      <c r="J60" s="27"/>
    </row>
    <row r="61" spans="1:10" ht="42.75" customHeight="1">
      <c r="A61" s="12">
        <v>8</v>
      </c>
      <c r="B61" s="41" t="s">
        <v>639</v>
      </c>
      <c r="C61" s="16">
        <v>16</v>
      </c>
      <c r="D61" s="16">
        <v>101</v>
      </c>
      <c r="E61" s="16" t="s">
        <v>184</v>
      </c>
      <c r="G61" s="32">
        <v>664524</v>
      </c>
      <c r="H61" s="32">
        <v>365488.2</v>
      </c>
      <c r="J61" s="54">
        <v>365040.39</v>
      </c>
    </row>
    <row r="62" spans="1:10" ht="42.75" customHeight="1">
      <c r="A62" s="12">
        <v>9</v>
      </c>
      <c r="B62" s="41" t="s">
        <v>641</v>
      </c>
      <c r="C62" s="16">
        <v>16</v>
      </c>
      <c r="D62" s="16">
        <v>101</v>
      </c>
      <c r="E62" s="16" t="s">
        <v>187</v>
      </c>
      <c r="G62" s="32">
        <v>6834600</v>
      </c>
      <c r="H62" s="32">
        <v>3417300</v>
      </c>
      <c r="J62" s="27"/>
    </row>
    <row r="63" spans="1:10" ht="42.75" customHeight="1">
      <c r="A63" s="12">
        <v>10</v>
      </c>
      <c r="B63" s="41" t="s">
        <v>347</v>
      </c>
      <c r="C63" s="16">
        <v>20</v>
      </c>
      <c r="D63" s="16">
        <v>103</v>
      </c>
      <c r="E63" s="16"/>
      <c r="G63" s="32">
        <v>2498769.2999999998</v>
      </c>
      <c r="H63" s="32">
        <v>1249384.6499999999</v>
      </c>
      <c r="J63" s="27"/>
    </row>
    <row r="64" spans="1:10" ht="42.75" customHeight="1">
      <c r="A64" s="12">
        <v>11</v>
      </c>
      <c r="B64" s="41" t="s">
        <v>719</v>
      </c>
      <c r="C64" s="16">
        <v>21</v>
      </c>
      <c r="D64" s="16">
        <v>101</v>
      </c>
      <c r="E64" s="16"/>
      <c r="G64" s="32">
        <v>6703674.0099999998</v>
      </c>
      <c r="H64" s="32">
        <v>3687020.71</v>
      </c>
      <c r="J64" s="27"/>
    </row>
    <row r="65" spans="1:10" ht="42.75" customHeight="1">
      <c r="A65" s="12">
        <v>12</v>
      </c>
      <c r="B65" s="41" t="s">
        <v>754</v>
      </c>
      <c r="C65" s="16">
        <v>21</v>
      </c>
      <c r="D65" s="16">
        <v>101</v>
      </c>
      <c r="E65" s="16"/>
      <c r="G65" s="32">
        <v>5606605.4900000002</v>
      </c>
      <c r="H65" s="32">
        <v>3083633.02</v>
      </c>
      <c r="J65" s="27"/>
    </row>
    <row r="66" spans="1:10">
      <c r="B66" s="41"/>
      <c r="C66" s="16"/>
      <c r="D66" s="16"/>
      <c r="E66" s="16"/>
      <c r="G66" s="32"/>
      <c r="H66" s="32"/>
      <c r="J66" s="27"/>
    </row>
    <row r="67" spans="1:10" s="10" customFormat="1" ht="16.5" thickBot="1">
      <c r="A67" s="134" t="s">
        <v>2</v>
      </c>
      <c r="B67" s="134"/>
      <c r="C67" s="105"/>
      <c r="D67" s="105"/>
      <c r="E67" s="105"/>
      <c r="F67" s="107">
        <f>COUNTA(G54:G65)</f>
        <v>12</v>
      </c>
      <c r="G67" s="108">
        <f>SUM(G54:G66)</f>
        <v>43514104.789999999</v>
      </c>
      <c r="H67" s="108">
        <f>SUM(H54:H66)</f>
        <v>24534832.440000001</v>
      </c>
      <c r="I67" s="107">
        <f>COUNTA(J54:J65)</f>
        <v>6</v>
      </c>
      <c r="J67" s="108">
        <f>SUM(J54:J66)</f>
        <v>12015656.840000002</v>
      </c>
    </row>
    <row r="68" spans="1:10" s="9" customFormat="1" ht="19.5" customHeight="1" thickTop="1">
      <c r="A68" s="13"/>
      <c r="B68" s="13"/>
      <c r="C68" s="13"/>
      <c r="D68" s="14"/>
      <c r="E68" s="7"/>
      <c r="G68" s="15"/>
      <c r="H68" s="15"/>
      <c r="J68" s="15"/>
    </row>
    <row r="69" spans="1:10" ht="19.5">
      <c r="A69" s="44" t="s">
        <v>4</v>
      </c>
      <c r="B69" s="44"/>
      <c r="C69" s="71"/>
      <c r="D69" s="71"/>
      <c r="E69" s="71"/>
      <c r="F69" s="21"/>
      <c r="G69" s="34"/>
      <c r="H69" s="34"/>
      <c r="I69" s="21"/>
      <c r="J69" s="27"/>
    </row>
    <row r="70" spans="1:10" ht="45" customHeight="1">
      <c r="A70" s="12">
        <v>1</v>
      </c>
      <c r="B70" s="111" t="s">
        <v>101</v>
      </c>
      <c r="C70" s="16">
        <v>6</v>
      </c>
      <c r="D70" s="16">
        <v>101</v>
      </c>
      <c r="E70" s="16" t="s">
        <v>189</v>
      </c>
      <c r="G70" s="32">
        <v>3990195.71</v>
      </c>
      <c r="H70" s="32">
        <v>1995097.85</v>
      </c>
      <c r="J70" s="54">
        <v>1980886.4</v>
      </c>
    </row>
    <row r="71" spans="1:10" ht="39" customHeight="1">
      <c r="A71" s="12">
        <v>2</v>
      </c>
      <c r="B71" s="40" t="s">
        <v>121</v>
      </c>
      <c r="C71" s="16">
        <v>5</v>
      </c>
      <c r="D71" s="16">
        <v>302</v>
      </c>
      <c r="E71" s="16" t="s">
        <v>200</v>
      </c>
      <c r="G71" s="32">
        <v>1022658.7999999999</v>
      </c>
      <c r="H71" s="32">
        <v>511329.39999999997</v>
      </c>
      <c r="J71" s="54">
        <v>337356.09</v>
      </c>
    </row>
    <row r="72" spans="1:10" ht="34.5" customHeight="1">
      <c r="A72" s="12">
        <v>3</v>
      </c>
      <c r="B72" s="41" t="s">
        <v>388</v>
      </c>
      <c r="C72" s="16">
        <v>8</v>
      </c>
      <c r="D72" s="16">
        <v>101</v>
      </c>
      <c r="E72" s="16" t="s">
        <v>189</v>
      </c>
      <c r="G72" s="32">
        <v>1631091.53</v>
      </c>
      <c r="H72" s="32">
        <v>815545.76</v>
      </c>
      <c r="J72" s="54">
        <v>789863.65</v>
      </c>
    </row>
    <row r="73" spans="1:10" ht="42.75" customHeight="1">
      <c r="A73" s="12">
        <v>4</v>
      </c>
      <c r="B73" s="41" t="s">
        <v>221</v>
      </c>
      <c r="C73" s="16">
        <v>9</v>
      </c>
      <c r="D73" s="16">
        <v>302</v>
      </c>
      <c r="E73" s="16" t="s">
        <v>200</v>
      </c>
      <c r="G73" s="32">
        <v>454974.86</v>
      </c>
      <c r="H73" s="32">
        <v>227487.43</v>
      </c>
      <c r="J73" s="54">
        <v>227487.43</v>
      </c>
    </row>
    <row r="74" spans="1:10" ht="30" customHeight="1">
      <c r="A74" s="12">
        <v>5</v>
      </c>
      <c r="B74" s="41" t="s">
        <v>243</v>
      </c>
      <c r="C74" s="16">
        <v>10</v>
      </c>
      <c r="D74" s="16">
        <v>101</v>
      </c>
      <c r="E74" s="16" t="s">
        <v>189</v>
      </c>
      <c r="G74" s="32">
        <v>6745950</v>
      </c>
      <c r="H74" s="32">
        <v>3372975</v>
      </c>
      <c r="J74" s="54">
        <v>3372975</v>
      </c>
    </row>
    <row r="75" spans="1:10" ht="30" customHeight="1">
      <c r="A75" s="12">
        <v>6</v>
      </c>
      <c r="B75" s="41" t="s">
        <v>252</v>
      </c>
      <c r="C75" s="16">
        <v>10</v>
      </c>
      <c r="D75" s="16">
        <v>101</v>
      </c>
      <c r="E75" s="16" t="s">
        <v>189</v>
      </c>
      <c r="G75" s="32">
        <v>1436973.06</v>
      </c>
      <c r="H75" s="32">
        <v>718486.53</v>
      </c>
      <c r="J75" s="54">
        <v>509000.93</v>
      </c>
    </row>
    <row r="76" spans="1:10" ht="30" customHeight="1">
      <c r="A76" s="12">
        <v>7</v>
      </c>
      <c r="B76" s="41" t="s">
        <v>254</v>
      </c>
      <c r="C76" s="16">
        <v>10</v>
      </c>
      <c r="D76" s="16">
        <v>101</v>
      </c>
      <c r="E76" s="16" t="s">
        <v>189</v>
      </c>
      <c r="G76" s="32">
        <v>6745950</v>
      </c>
      <c r="H76" s="32">
        <v>3710272.5</v>
      </c>
      <c r="J76" s="54">
        <v>3710272.5</v>
      </c>
    </row>
    <row r="77" spans="1:10" ht="30" customHeight="1">
      <c r="A77" s="12">
        <v>8</v>
      </c>
      <c r="B77" s="41" t="s">
        <v>255</v>
      </c>
      <c r="C77" s="16">
        <v>10</v>
      </c>
      <c r="D77" s="16">
        <v>101</v>
      </c>
      <c r="E77" s="16" t="s">
        <v>189</v>
      </c>
      <c r="G77" s="32">
        <v>6745950</v>
      </c>
      <c r="H77" s="32">
        <v>3710272.5</v>
      </c>
      <c r="J77" s="27"/>
    </row>
    <row r="78" spans="1:10" ht="42" customHeight="1">
      <c r="A78" s="12">
        <v>9</v>
      </c>
      <c r="B78" s="41" t="s">
        <v>305</v>
      </c>
      <c r="C78" s="16">
        <v>10</v>
      </c>
      <c r="D78" s="16">
        <v>101</v>
      </c>
      <c r="E78" s="16" t="s">
        <v>189</v>
      </c>
      <c r="G78" s="32">
        <v>6745950</v>
      </c>
      <c r="H78" s="32">
        <v>3710272.5</v>
      </c>
      <c r="J78" s="27"/>
    </row>
    <row r="79" spans="1:10" ht="24.75" customHeight="1">
      <c r="A79" s="12">
        <v>10</v>
      </c>
      <c r="B79" s="40" t="s">
        <v>375</v>
      </c>
      <c r="C79" s="16">
        <v>11</v>
      </c>
      <c r="D79" s="16">
        <v>101</v>
      </c>
      <c r="E79" s="16" t="s">
        <v>189</v>
      </c>
      <c r="G79" s="32">
        <v>4112593.26</v>
      </c>
      <c r="H79" s="32">
        <v>2261926.29</v>
      </c>
      <c r="J79" s="27"/>
    </row>
    <row r="80" spans="1:10" ht="30" customHeight="1">
      <c r="A80" s="12">
        <v>11</v>
      </c>
      <c r="B80" s="40" t="s">
        <v>376</v>
      </c>
      <c r="C80" s="16">
        <v>11</v>
      </c>
      <c r="D80" s="16">
        <v>101</v>
      </c>
      <c r="E80" s="16" t="s">
        <v>189</v>
      </c>
      <c r="G80" s="32">
        <v>3669951.45</v>
      </c>
      <c r="H80" s="32">
        <v>1834975.72</v>
      </c>
      <c r="J80" s="27"/>
    </row>
    <row r="81" spans="1:10" ht="33" customHeight="1">
      <c r="A81" s="12">
        <v>12</v>
      </c>
      <c r="B81" s="40" t="s">
        <v>377</v>
      </c>
      <c r="C81" s="16">
        <v>11</v>
      </c>
      <c r="D81" s="16">
        <v>101</v>
      </c>
      <c r="E81" s="16" t="s">
        <v>189</v>
      </c>
      <c r="G81" s="32">
        <v>4390808.47</v>
      </c>
      <c r="H81" s="32">
        <v>2414944.6599999997</v>
      </c>
      <c r="J81" s="54">
        <v>2221359.2799999998</v>
      </c>
    </row>
    <row r="82" spans="1:10" ht="32.25" customHeight="1">
      <c r="A82" s="12">
        <v>13</v>
      </c>
      <c r="B82" s="40" t="s">
        <v>378</v>
      </c>
      <c r="C82" s="16">
        <v>11</v>
      </c>
      <c r="D82" s="16">
        <v>101</v>
      </c>
      <c r="E82" s="16" t="s">
        <v>189</v>
      </c>
      <c r="G82" s="32">
        <v>5044207.57</v>
      </c>
      <c r="H82" s="32">
        <v>2774314.16</v>
      </c>
      <c r="J82" s="54">
        <v>2430330.9700000002</v>
      </c>
    </row>
    <row r="83" spans="1:10" ht="32.25" customHeight="1">
      <c r="A83" s="12">
        <v>14</v>
      </c>
      <c r="B83" s="40" t="s">
        <v>256</v>
      </c>
      <c r="C83" s="16">
        <v>11</v>
      </c>
      <c r="D83" s="16">
        <v>101</v>
      </c>
      <c r="E83" s="16" t="s">
        <v>189</v>
      </c>
      <c r="G83" s="32">
        <v>6823620</v>
      </c>
      <c r="H83" s="32">
        <v>3752991</v>
      </c>
      <c r="J83" s="27"/>
    </row>
    <row r="84" spans="1:10" ht="32.25" customHeight="1">
      <c r="A84" s="12">
        <v>15</v>
      </c>
      <c r="B84" s="41" t="s">
        <v>325</v>
      </c>
      <c r="C84" s="16">
        <v>13</v>
      </c>
      <c r="D84" s="16">
        <v>301</v>
      </c>
      <c r="E84" s="16" t="s">
        <v>197</v>
      </c>
      <c r="G84" s="32">
        <v>6818152.3799999999</v>
      </c>
      <c r="H84" s="32">
        <v>6818152.3800000008</v>
      </c>
      <c r="J84" s="27"/>
    </row>
    <row r="85" spans="1:10" ht="32.25" customHeight="1">
      <c r="A85" s="12">
        <v>16</v>
      </c>
      <c r="B85" s="41" t="s">
        <v>63</v>
      </c>
      <c r="C85" s="16">
        <v>13</v>
      </c>
      <c r="D85" s="16">
        <v>301</v>
      </c>
      <c r="E85" s="16" t="s">
        <v>197</v>
      </c>
      <c r="G85" s="32">
        <v>895615.08</v>
      </c>
      <c r="H85" s="32">
        <v>895615.08000000007</v>
      </c>
      <c r="J85" s="27"/>
    </row>
    <row r="86" spans="1:10" ht="32.25" customHeight="1">
      <c r="A86" s="12">
        <v>17</v>
      </c>
      <c r="B86" s="41" t="s">
        <v>332</v>
      </c>
      <c r="C86" s="16">
        <v>13</v>
      </c>
      <c r="D86" s="16">
        <v>301</v>
      </c>
      <c r="E86" s="16" t="s">
        <v>197</v>
      </c>
      <c r="G86" s="32">
        <v>2904283.84</v>
      </c>
      <c r="H86" s="32">
        <v>2904283.84</v>
      </c>
      <c r="J86" s="27"/>
    </row>
    <row r="87" spans="1:10" ht="32.25" customHeight="1">
      <c r="A87" s="12">
        <v>18</v>
      </c>
      <c r="B87" s="40" t="s">
        <v>349</v>
      </c>
      <c r="C87" s="16">
        <v>14</v>
      </c>
      <c r="D87" s="16">
        <v>101</v>
      </c>
      <c r="E87" s="16" t="s">
        <v>189</v>
      </c>
      <c r="G87" s="32">
        <v>1213353.3500000001</v>
      </c>
      <c r="H87" s="32">
        <v>606676.67000000004</v>
      </c>
      <c r="J87" s="27"/>
    </row>
    <row r="88" spans="1:10" ht="32.25" customHeight="1">
      <c r="A88" s="12">
        <v>19</v>
      </c>
      <c r="B88" s="40" t="s">
        <v>350</v>
      </c>
      <c r="C88" s="16">
        <v>14</v>
      </c>
      <c r="D88" s="16">
        <v>101</v>
      </c>
      <c r="E88" s="16" t="s">
        <v>189</v>
      </c>
      <c r="G88" s="32">
        <v>6468809.3700000001</v>
      </c>
      <c r="H88" s="32">
        <v>3234404.6799999997</v>
      </c>
      <c r="J88" s="54">
        <v>3085942.69</v>
      </c>
    </row>
    <row r="89" spans="1:10" ht="60.75" customHeight="1">
      <c r="A89" s="12">
        <v>20</v>
      </c>
      <c r="B89" s="41" t="s">
        <v>470</v>
      </c>
      <c r="C89" s="16">
        <v>15</v>
      </c>
      <c r="D89" s="16">
        <v>302</v>
      </c>
      <c r="E89" s="16" t="s">
        <v>414</v>
      </c>
      <c r="G89" s="32">
        <v>4881567.25</v>
      </c>
      <c r="H89" s="32">
        <v>2440783.62</v>
      </c>
      <c r="J89" s="27"/>
    </row>
    <row r="90" spans="1:10" ht="60.75" customHeight="1">
      <c r="A90" s="12">
        <v>21</v>
      </c>
      <c r="B90" s="41" t="s">
        <v>514</v>
      </c>
      <c r="C90" s="16">
        <v>18</v>
      </c>
      <c r="D90" s="16">
        <v>202</v>
      </c>
      <c r="E90" s="16"/>
      <c r="G90" s="32">
        <v>900000</v>
      </c>
      <c r="H90" s="32">
        <f>400000+500000</f>
        <v>900000</v>
      </c>
      <c r="J90" s="54">
        <f>26330.97+55861.5+43639.91+117459.52+84749.03+103370.04+141363.59</f>
        <v>572774.56000000006</v>
      </c>
    </row>
    <row r="91" spans="1:10" ht="60.75" customHeight="1">
      <c r="A91" s="12">
        <v>22</v>
      </c>
      <c r="B91" s="41" t="s">
        <v>755</v>
      </c>
      <c r="C91" s="16">
        <v>18</v>
      </c>
      <c r="D91" s="16">
        <v>202</v>
      </c>
      <c r="E91" s="16"/>
      <c r="G91" s="32">
        <v>900000</v>
      </c>
      <c r="H91" s="32">
        <f>400000+500000</f>
        <v>900000</v>
      </c>
      <c r="J91" s="54">
        <f>62411.27+33710.75+34146.28+37513.41+59975.59+46954.17</f>
        <v>274711.46999999997</v>
      </c>
    </row>
    <row r="92" spans="1:10" ht="60.75" customHeight="1">
      <c r="A92" s="12">
        <v>23</v>
      </c>
      <c r="B92" s="41" t="s">
        <v>523</v>
      </c>
      <c r="C92" s="16">
        <v>18</v>
      </c>
      <c r="D92" s="16">
        <v>202</v>
      </c>
      <c r="E92" s="16"/>
      <c r="G92" s="32">
        <v>900000</v>
      </c>
      <c r="H92" s="32">
        <f>400000+500000</f>
        <v>900000</v>
      </c>
      <c r="J92" s="54">
        <f>5338.66+7439.1+151827.35+116968.69+84507.35+114839.74</f>
        <v>480920.89</v>
      </c>
    </row>
    <row r="93" spans="1:10" ht="60.75" customHeight="1">
      <c r="A93" s="12">
        <v>24</v>
      </c>
      <c r="B93" s="41" t="s">
        <v>552</v>
      </c>
      <c r="C93" s="16">
        <v>16</v>
      </c>
      <c r="D93" s="16">
        <v>101</v>
      </c>
      <c r="E93" s="16" t="s">
        <v>189</v>
      </c>
      <c r="G93" s="32">
        <v>398078.4</v>
      </c>
      <c r="H93" s="32">
        <v>199039.20000000004</v>
      </c>
      <c r="J93" s="54">
        <v>198569.14</v>
      </c>
    </row>
    <row r="94" spans="1:10" ht="60.75" customHeight="1">
      <c r="A94" s="12">
        <v>25</v>
      </c>
      <c r="B94" s="41" t="s">
        <v>554</v>
      </c>
      <c r="C94" s="16">
        <v>16</v>
      </c>
      <c r="D94" s="16">
        <v>101</v>
      </c>
      <c r="E94" s="16" t="s">
        <v>189</v>
      </c>
      <c r="G94" s="32">
        <v>2838304.12</v>
      </c>
      <c r="H94" s="32">
        <v>1419152.06</v>
      </c>
      <c r="J94" s="54">
        <v>1121133.1000000001</v>
      </c>
    </row>
    <row r="95" spans="1:10" ht="60.75" customHeight="1">
      <c r="A95" s="12">
        <v>26</v>
      </c>
      <c r="B95" s="41" t="s">
        <v>564</v>
      </c>
      <c r="C95" s="16">
        <v>16</v>
      </c>
      <c r="D95" s="16">
        <v>101</v>
      </c>
      <c r="E95" s="16" t="s">
        <v>190</v>
      </c>
      <c r="G95" s="32">
        <v>772615.35</v>
      </c>
      <c r="H95" s="32">
        <v>386307.67</v>
      </c>
      <c r="J95" s="54">
        <v>386307.67</v>
      </c>
    </row>
    <row r="96" spans="1:10" ht="60.75" customHeight="1">
      <c r="A96" s="12">
        <v>27</v>
      </c>
      <c r="B96" s="41" t="s">
        <v>597</v>
      </c>
      <c r="C96" s="16">
        <v>16</v>
      </c>
      <c r="D96" s="16">
        <v>101</v>
      </c>
      <c r="E96" s="16" t="s">
        <v>189</v>
      </c>
      <c r="G96" s="32">
        <v>3394005.86</v>
      </c>
      <c r="H96" s="32">
        <v>1697002.93</v>
      </c>
      <c r="J96" s="27"/>
    </row>
    <row r="97" spans="1:10" ht="60.75" customHeight="1">
      <c r="A97" s="12">
        <v>28</v>
      </c>
      <c r="B97" s="41" t="s">
        <v>636</v>
      </c>
      <c r="C97" s="16">
        <v>16</v>
      </c>
      <c r="D97" s="16">
        <v>101</v>
      </c>
      <c r="E97" s="16" t="s">
        <v>189</v>
      </c>
      <c r="G97" s="32">
        <v>6834600</v>
      </c>
      <c r="H97" s="32">
        <f>2819272.5+939757.5</f>
        <v>3759030</v>
      </c>
      <c r="J97" s="27"/>
    </row>
    <row r="98" spans="1:10" ht="60.75" customHeight="1">
      <c r="A98" s="12">
        <v>29</v>
      </c>
      <c r="B98" s="41" t="s">
        <v>705</v>
      </c>
      <c r="C98" s="16">
        <v>16</v>
      </c>
      <c r="D98" s="16">
        <v>101</v>
      </c>
      <c r="E98" s="16" t="s">
        <v>189</v>
      </c>
      <c r="G98" s="32">
        <v>6834600</v>
      </c>
      <c r="H98" s="32">
        <v>3759030</v>
      </c>
      <c r="J98" s="27"/>
    </row>
    <row r="99" spans="1:10" ht="60.75" customHeight="1">
      <c r="A99" s="12">
        <v>30</v>
      </c>
      <c r="B99" s="41" t="s">
        <v>764</v>
      </c>
      <c r="C99" s="16">
        <v>16</v>
      </c>
      <c r="D99" s="16">
        <v>101</v>
      </c>
      <c r="E99" s="16" t="s">
        <v>189</v>
      </c>
      <c r="G99" s="123">
        <v>2273233.5699999998</v>
      </c>
      <c r="H99" s="123">
        <v>1250278.46</v>
      </c>
      <c r="J99" s="27"/>
    </row>
    <row r="100" spans="1:10" ht="60.75" customHeight="1">
      <c r="A100" s="12">
        <v>31</v>
      </c>
      <c r="B100" s="41" t="s">
        <v>706</v>
      </c>
      <c r="C100" s="16">
        <v>17</v>
      </c>
      <c r="D100" s="16">
        <v>103</v>
      </c>
      <c r="E100" s="16" t="s">
        <v>192</v>
      </c>
      <c r="G100" s="32">
        <v>22782000</v>
      </c>
      <c r="H100" s="32">
        <v>11391000</v>
      </c>
      <c r="J100" s="27"/>
    </row>
    <row r="101" spans="1:10" ht="60.75" customHeight="1">
      <c r="A101" s="12">
        <v>32</v>
      </c>
      <c r="B101" s="41" t="s">
        <v>539</v>
      </c>
      <c r="C101" s="16">
        <v>19</v>
      </c>
      <c r="D101" s="16">
        <v>202</v>
      </c>
      <c r="E101" s="16"/>
      <c r="G101" s="32">
        <v>900000</v>
      </c>
      <c r="H101" s="32">
        <v>900000</v>
      </c>
      <c r="J101" s="54">
        <f>17880.66+35347.78+55017.85+156648.41+96757.37</f>
        <v>361652.07</v>
      </c>
    </row>
    <row r="102" spans="1:10" ht="60.75" customHeight="1">
      <c r="A102" s="12">
        <v>33</v>
      </c>
      <c r="B102" s="41" t="s">
        <v>725</v>
      </c>
      <c r="C102" s="16">
        <v>21</v>
      </c>
      <c r="D102" s="16">
        <v>101</v>
      </c>
      <c r="E102" s="16"/>
      <c r="G102" s="32">
        <v>261161.7</v>
      </c>
      <c r="H102" s="32">
        <v>143638.93</v>
      </c>
      <c r="J102" s="27"/>
    </row>
    <row r="103" spans="1:10" ht="60.75" customHeight="1">
      <c r="A103" s="12">
        <v>34</v>
      </c>
      <c r="B103" s="41" t="s">
        <v>733</v>
      </c>
      <c r="C103" s="16">
        <v>21</v>
      </c>
      <c r="D103" s="16">
        <v>101</v>
      </c>
      <c r="E103" s="16"/>
      <c r="G103" s="32">
        <v>4470074.3099999996</v>
      </c>
      <c r="H103" s="32">
        <v>2235037.1500000004</v>
      </c>
      <c r="J103" s="27"/>
    </row>
    <row r="104" spans="1:10">
      <c r="B104" s="41"/>
      <c r="C104" s="16"/>
      <c r="D104" s="16"/>
      <c r="E104" s="16"/>
      <c r="G104" s="34"/>
      <c r="H104" s="34"/>
      <c r="J104" s="27"/>
    </row>
    <row r="105" spans="1:10" s="10" customFormat="1" ht="16.5" thickBot="1">
      <c r="A105" s="134" t="s">
        <v>2</v>
      </c>
      <c r="B105" s="134"/>
      <c r="C105" s="105"/>
      <c r="D105" s="105"/>
      <c r="E105" s="105"/>
      <c r="F105" s="107">
        <f>COUNTA(G70:G103)</f>
        <v>34</v>
      </c>
      <c r="G105" s="108">
        <f>SUM(G70:G104)</f>
        <v>137201329.28999999</v>
      </c>
      <c r="H105" s="108">
        <f>SUM(H70:H104)</f>
        <v>78550323.970000014</v>
      </c>
      <c r="I105" s="107">
        <f>COUNTA(J70:J103)</f>
        <v>17</v>
      </c>
      <c r="J105" s="108">
        <f>SUM(J70:J104)</f>
        <v>22061543.840000004</v>
      </c>
    </row>
    <row r="106" spans="1:10" s="9" customFormat="1" ht="16.5" thickTop="1">
      <c r="A106" s="13"/>
      <c r="B106" s="13"/>
      <c r="C106" s="13"/>
      <c r="D106" s="14"/>
      <c r="E106" s="7"/>
      <c r="G106" s="15"/>
      <c r="H106" s="15"/>
      <c r="J106" s="15"/>
    </row>
    <row r="107" spans="1:10" ht="19.5">
      <c r="A107" s="44" t="s">
        <v>5</v>
      </c>
      <c r="B107" s="43"/>
      <c r="C107" s="72"/>
      <c r="D107" s="72"/>
      <c r="E107" s="72"/>
      <c r="G107" s="30"/>
      <c r="H107" s="30"/>
      <c r="J107" s="25"/>
    </row>
    <row r="108" spans="1:10" ht="37.5" customHeight="1">
      <c r="A108" s="12">
        <v>1</v>
      </c>
      <c r="B108" s="3" t="s">
        <v>74</v>
      </c>
      <c r="C108" s="19">
        <v>4</v>
      </c>
      <c r="D108" s="73">
        <v>301</v>
      </c>
      <c r="E108" s="73" t="s">
        <v>197</v>
      </c>
      <c r="G108" s="11">
        <v>4904462.6500000004</v>
      </c>
      <c r="H108" s="11">
        <v>4904462.6500000004</v>
      </c>
      <c r="J108" s="11">
        <v>4100581.23</v>
      </c>
    </row>
    <row r="109" spans="1:10" ht="36" customHeight="1">
      <c r="A109" s="12">
        <v>2</v>
      </c>
      <c r="B109" s="38" t="s">
        <v>141</v>
      </c>
      <c r="C109" s="19">
        <v>5</v>
      </c>
      <c r="D109" s="73">
        <v>302</v>
      </c>
      <c r="E109" s="73" t="s">
        <v>200</v>
      </c>
      <c r="G109" s="11">
        <v>1113750</v>
      </c>
      <c r="H109" s="11">
        <v>556875</v>
      </c>
      <c r="J109" s="11">
        <v>500513.1</v>
      </c>
    </row>
    <row r="110" spans="1:10">
      <c r="A110" s="12">
        <v>3</v>
      </c>
      <c r="B110" s="3" t="s">
        <v>171</v>
      </c>
      <c r="C110" s="19">
        <v>8</v>
      </c>
      <c r="D110" s="73">
        <v>101</v>
      </c>
      <c r="E110" s="73" t="s">
        <v>189</v>
      </c>
      <c r="G110" s="11">
        <v>860276.3</v>
      </c>
      <c r="H110" s="11">
        <v>473151.96</v>
      </c>
      <c r="J110" s="11">
        <v>473151.95999999996</v>
      </c>
    </row>
    <row r="111" spans="1:10">
      <c r="A111" s="12">
        <v>4</v>
      </c>
      <c r="B111" s="3" t="s">
        <v>172</v>
      </c>
      <c r="C111" s="19">
        <v>8</v>
      </c>
      <c r="D111" s="73">
        <v>101</v>
      </c>
      <c r="E111" s="73" t="s">
        <v>189</v>
      </c>
      <c r="G111" s="11">
        <v>1121953.3999999999</v>
      </c>
      <c r="H111" s="11">
        <v>560976.69999999995</v>
      </c>
      <c r="J111" s="11">
        <v>515791.49</v>
      </c>
    </row>
    <row r="112" spans="1:10" ht="37.5" customHeight="1">
      <c r="A112" s="12">
        <v>5</v>
      </c>
      <c r="B112" s="38" t="s">
        <v>231</v>
      </c>
      <c r="C112" s="19">
        <v>9</v>
      </c>
      <c r="D112" s="73">
        <v>302</v>
      </c>
      <c r="E112" s="73" t="s">
        <v>200</v>
      </c>
      <c r="G112" s="11">
        <v>1123950</v>
      </c>
      <c r="H112" s="11">
        <v>561975</v>
      </c>
      <c r="J112" s="11">
        <v>558975</v>
      </c>
    </row>
    <row r="113" spans="1:10" ht="31.5">
      <c r="A113" s="12">
        <v>6</v>
      </c>
      <c r="B113" s="38" t="s">
        <v>257</v>
      </c>
      <c r="C113" s="19">
        <v>10</v>
      </c>
      <c r="D113" s="73">
        <v>101</v>
      </c>
      <c r="E113" s="73" t="s">
        <v>189</v>
      </c>
      <c r="G113" s="11">
        <v>1032332.4</v>
      </c>
      <c r="H113" s="11">
        <v>567782.81999999995</v>
      </c>
      <c r="J113" s="11">
        <v>499967.75</v>
      </c>
    </row>
    <row r="114" spans="1:10" ht="31.5">
      <c r="A114" s="12">
        <v>7</v>
      </c>
      <c r="B114" s="38" t="s">
        <v>259</v>
      </c>
      <c r="C114" s="19">
        <v>10</v>
      </c>
      <c r="D114" s="73">
        <v>101</v>
      </c>
      <c r="E114" s="73" t="s">
        <v>189</v>
      </c>
      <c r="G114" s="11">
        <v>1572527.14</v>
      </c>
      <c r="H114" s="11">
        <v>864889.92</v>
      </c>
      <c r="J114" s="11">
        <v>611585.62</v>
      </c>
    </row>
    <row r="115" spans="1:10" ht="33" customHeight="1">
      <c r="A115" s="12">
        <v>8</v>
      </c>
      <c r="B115" s="38" t="s">
        <v>170</v>
      </c>
      <c r="C115" s="19">
        <v>11</v>
      </c>
      <c r="D115" s="73">
        <v>101</v>
      </c>
      <c r="E115" s="73" t="s">
        <v>189</v>
      </c>
      <c r="G115" s="11">
        <v>1016350.31</v>
      </c>
      <c r="H115" s="11">
        <v>558992.67000000004</v>
      </c>
      <c r="J115" s="11">
        <v>538579.93000000005</v>
      </c>
    </row>
    <row r="116" spans="1:10" ht="33" customHeight="1">
      <c r="A116" s="12">
        <v>9</v>
      </c>
      <c r="B116" s="38" t="s">
        <v>261</v>
      </c>
      <c r="C116" s="19">
        <v>11</v>
      </c>
      <c r="D116" s="73">
        <v>101</v>
      </c>
      <c r="E116" s="73" t="s">
        <v>189</v>
      </c>
      <c r="G116" s="11">
        <v>1638800</v>
      </c>
      <c r="H116" s="11">
        <v>901340</v>
      </c>
      <c r="J116" s="11">
        <v>878821.09</v>
      </c>
    </row>
    <row r="117" spans="1:10" ht="33" customHeight="1">
      <c r="A117" s="12">
        <v>10</v>
      </c>
      <c r="B117" s="38" t="s">
        <v>379</v>
      </c>
      <c r="C117" s="19">
        <v>11</v>
      </c>
      <c r="D117" s="73">
        <v>101</v>
      </c>
      <c r="E117" s="73" t="s">
        <v>189</v>
      </c>
      <c r="G117" s="11">
        <v>1343872.4</v>
      </c>
      <c r="H117" s="11">
        <v>739129.82</v>
      </c>
      <c r="J117" s="11">
        <v>700302.02</v>
      </c>
    </row>
    <row r="118" spans="1:10" ht="33" customHeight="1">
      <c r="A118" s="12">
        <v>11</v>
      </c>
      <c r="B118" s="38" t="s">
        <v>380</v>
      </c>
      <c r="C118" s="19">
        <v>11</v>
      </c>
      <c r="D118" s="73">
        <v>101</v>
      </c>
      <c r="E118" s="73" t="s">
        <v>189</v>
      </c>
      <c r="G118" s="11">
        <v>1187393.71</v>
      </c>
      <c r="H118" s="11">
        <v>653066.54</v>
      </c>
      <c r="J118" s="11">
        <v>653066.54</v>
      </c>
    </row>
    <row r="119" spans="1:10" ht="33" customHeight="1">
      <c r="A119" s="12">
        <v>12</v>
      </c>
      <c r="B119" s="38" t="s">
        <v>381</v>
      </c>
      <c r="C119" s="19">
        <v>12</v>
      </c>
      <c r="D119" s="73">
        <v>302</v>
      </c>
      <c r="E119" s="73" t="s">
        <v>200</v>
      </c>
      <c r="G119" s="11">
        <v>1109695.7</v>
      </c>
      <c r="H119" s="11">
        <f>416135.89+138711.96</f>
        <v>554847.85</v>
      </c>
      <c r="J119" s="11">
        <v>445150.55</v>
      </c>
    </row>
    <row r="120" spans="1:10" ht="42.75" customHeight="1">
      <c r="A120" s="12">
        <v>13</v>
      </c>
      <c r="B120" s="38" t="s">
        <v>700</v>
      </c>
      <c r="C120" s="19">
        <v>12</v>
      </c>
      <c r="D120" s="73">
        <v>302</v>
      </c>
      <c r="E120" s="73" t="s">
        <v>202</v>
      </c>
      <c r="G120" s="11">
        <v>1137270</v>
      </c>
      <c r="H120" s="11">
        <f>426476.25+142158.75</f>
        <v>568635</v>
      </c>
      <c r="J120" s="11">
        <v>568635</v>
      </c>
    </row>
    <row r="121" spans="1:10" ht="44.25" customHeight="1">
      <c r="A121" s="12">
        <v>14</v>
      </c>
      <c r="B121" s="38" t="s">
        <v>58</v>
      </c>
      <c r="C121" s="19">
        <v>13</v>
      </c>
      <c r="D121" s="73">
        <v>301</v>
      </c>
      <c r="E121" s="73" t="s">
        <v>197</v>
      </c>
      <c r="G121" s="11">
        <v>4394118.84</v>
      </c>
      <c r="H121" s="11">
        <v>4394118.84</v>
      </c>
      <c r="J121" s="11"/>
    </row>
    <row r="122" spans="1:10" ht="33" customHeight="1">
      <c r="A122" s="12">
        <v>15</v>
      </c>
      <c r="B122" s="38" t="s">
        <v>84</v>
      </c>
      <c r="C122" s="19">
        <v>13</v>
      </c>
      <c r="D122" s="73">
        <v>301</v>
      </c>
      <c r="E122" s="73" t="s">
        <v>198</v>
      </c>
      <c r="G122" s="11">
        <v>2276895.84</v>
      </c>
      <c r="H122" s="11">
        <v>2276895.84</v>
      </c>
      <c r="J122" s="11"/>
    </row>
    <row r="123" spans="1:10" ht="38.25" customHeight="1">
      <c r="A123" s="12">
        <v>16</v>
      </c>
      <c r="B123" s="38" t="s">
        <v>382</v>
      </c>
      <c r="C123" s="19">
        <v>14</v>
      </c>
      <c r="D123" s="73">
        <v>101</v>
      </c>
      <c r="E123" s="73" t="s">
        <v>189</v>
      </c>
      <c r="G123" s="11">
        <f>3757091.35-66665.43</f>
        <v>3690425.92</v>
      </c>
      <c r="H123" s="11">
        <f>1878545.67-24999.53-8333.18</f>
        <v>1845212.96</v>
      </c>
      <c r="J123" s="11"/>
    </row>
    <row r="124" spans="1:10" ht="33" customHeight="1">
      <c r="A124" s="12">
        <v>17</v>
      </c>
      <c r="B124" s="3" t="s">
        <v>351</v>
      </c>
      <c r="C124" s="19">
        <v>14</v>
      </c>
      <c r="D124" s="73">
        <v>101</v>
      </c>
      <c r="E124" s="73" t="s">
        <v>189</v>
      </c>
      <c r="G124" s="11">
        <v>1962200</v>
      </c>
      <c r="H124" s="11">
        <v>981100</v>
      </c>
      <c r="J124" s="11"/>
    </row>
    <row r="125" spans="1:10" ht="33" customHeight="1">
      <c r="A125" s="12">
        <v>18</v>
      </c>
      <c r="B125" s="38" t="s">
        <v>383</v>
      </c>
      <c r="C125" s="19">
        <v>14</v>
      </c>
      <c r="D125" s="73">
        <v>101</v>
      </c>
      <c r="E125" s="73" t="s">
        <v>189</v>
      </c>
      <c r="G125" s="11">
        <v>3151743.9</v>
      </c>
      <c r="H125" s="11">
        <v>1575871.95</v>
      </c>
      <c r="J125" s="11"/>
    </row>
    <row r="126" spans="1:10" ht="39" customHeight="1">
      <c r="A126" s="12">
        <v>19</v>
      </c>
      <c r="B126" s="38" t="s">
        <v>384</v>
      </c>
      <c r="C126" s="19">
        <v>14</v>
      </c>
      <c r="D126" s="73">
        <v>101</v>
      </c>
      <c r="E126" s="73" t="s">
        <v>189</v>
      </c>
      <c r="G126" s="11">
        <v>1477415.14</v>
      </c>
      <c r="H126" s="11">
        <v>738707.57000000007</v>
      </c>
      <c r="J126" s="11"/>
    </row>
    <row r="127" spans="1:10" ht="33" customHeight="1">
      <c r="A127" s="12">
        <v>20</v>
      </c>
      <c r="B127" s="38" t="s">
        <v>385</v>
      </c>
      <c r="C127" s="19">
        <v>14</v>
      </c>
      <c r="D127" s="73">
        <v>101</v>
      </c>
      <c r="E127" s="73" t="s">
        <v>189</v>
      </c>
      <c r="F127" s="97"/>
      <c r="G127" s="11">
        <v>2222300</v>
      </c>
      <c r="H127" s="11">
        <v>1111150</v>
      </c>
      <c r="J127" s="11"/>
    </row>
    <row r="128" spans="1:10" ht="33" customHeight="1">
      <c r="A128" s="12">
        <v>21</v>
      </c>
      <c r="B128" s="38" t="s">
        <v>352</v>
      </c>
      <c r="C128" s="19">
        <v>14</v>
      </c>
      <c r="D128" s="73">
        <v>101</v>
      </c>
      <c r="E128" s="73" t="s">
        <v>189</v>
      </c>
      <c r="G128" s="11">
        <v>856744.8</v>
      </c>
      <c r="H128" s="11">
        <v>428372.4</v>
      </c>
      <c r="J128" s="11"/>
    </row>
    <row r="129" spans="1:10" ht="45.75" customHeight="1">
      <c r="A129" s="12">
        <v>22</v>
      </c>
      <c r="B129" s="38" t="s">
        <v>386</v>
      </c>
      <c r="C129" s="19">
        <v>14</v>
      </c>
      <c r="D129" s="73">
        <v>103</v>
      </c>
      <c r="E129" s="73" t="s">
        <v>192</v>
      </c>
      <c r="G129" s="11">
        <v>22551000</v>
      </c>
      <c r="H129" s="11">
        <v>11275500</v>
      </c>
      <c r="J129" s="11">
        <v>11275500</v>
      </c>
    </row>
    <row r="130" spans="1:10" ht="45.75" customHeight="1">
      <c r="A130" s="12">
        <v>23</v>
      </c>
      <c r="B130" s="38" t="s">
        <v>464</v>
      </c>
      <c r="C130" s="19">
        <v>15</v>
      </c>
      <c r="D130" s="73">
        <v>302</v>
      </c>
      <c r="E130" s="1" t="s">
        <v>404</v>
      </c>
      <c r="G130" s="11">
        <v>1130865</v>
      </c>
      <c r="H130" s="11">
        <v>565432.5</v>
      </c>
      <c r="J130" s="11"/>
    </row>
    <row r="131" spans="1:10" ht="45.75" customHeight="1">
      <c r="A131" s="12">
        <v>24</v>
      </c>
      <c r="B131" s="38" t="s">
        <v>472</v>
      </c>
      <c r="C131" s="19">
        <v>15</v>
      </c>
      <c r="D131" s="73">
        <v>302</v>
      </c>
      <c r="E131" s="1" t="s">
        <v>404</v>
      </c>
      <c r="G131" s="11">
        <v>1130865</v>
      </c>
      <c r="H131" s="11">
        <v>565432.5</v>
      </c>
      <c r="J131" s="11"/>
    </row>
    <row r="132" spans="1:10" ht="45.75" customHeight="1">
      <c r="A132" s="12">
        <v>25</v>
      </c>
      <c r="B132" s="38" t="s">
        <v>521</v>
      </c>
      <c r="C132" s="19">
        <v>18</v>
      </c>
      <c r="D132" s="73">
        <v>202</v>
      </c>
      <c r="G132" s="11">
        <f>400000+500000</f>
        <v>900000</v>
      </c>
      <c r="H132" s="11">
        <f>400000+500000</f>
        <v>900000</v>
      </c>
      <c r="J132" s="11">
        <f>22929.97+40393.68+97729.89+281910.1+89395.51+213271.78+78100.96</f>
        <v>823731.89</v>
      </c>
    </row>
    <row r="133" spans="1:10" ht="45.75" customHeight="1">
      <c r="A133" s="12">
        <v>26</v>
      </c>
      <c r="B133" s="38" t="s">
        <v>537</v>
      </c>
      <c r="C133" s="19">
        <v>18</v>
      </c>
      <c r="D133" s="73">
        <v>202</v>
      </c>
      <c r="G133" s="11">
        <v>900000</v>
      </c>
      <c r="H133" s="11">
        <v>900000</v>
      </c>
      <c r="J133" s="11">
        <f>17234.6+17530.173+44580.49+233577.16+52264.21+61458.65+64462.23</f>
        <v>491107.51300000004</v>
      </c>
    </row>
    <row r="134" spans="1:10" ht="45.75" customHeight="1">
      <c r="A134" s="12">
        <v>27</v>
      </c>
      <c r="B134" s="38" t="s">
        <v>611</v>
      </c>
      <c r="C134" s="19">
        <v>16</v>
      </c>
      <c r="D134" s="73">
        <v>101</v>
      </c>
      <c r="E134" s="1" t="s">
        <v>189</v>
      </c>
      <c r="G134" s="11">
        <v>522146.56999999995</v>
      </c>
      <c r="H134" s="11">
        <v>339395.27</v>
      </c>
      <c r="J134" s="11"/>
    </row>
    <row r="135" spans="1:10" ht="45.75" customHeight="1">
      <c r="A135" s="12">
        <v>28</v>
      </c>
      <c r="B135" s="38" t="s">
        <v>632</v>
      </c>
      <c r="C135" s="19">
        <v>16</v>
      </c>
      <c r="D135" s="73">
        <v>101</v>
      </c>
      <c r="E135" s="1" t="s">
        <v>189</v>
      </c>
      <c r="G135" s="11">
        <v>2148730.8199999998</v>
      </c>
      <c r="H135" s="11">
        <v>1180454.1099999999</v>
      </c>
      <c r="J135" s="11"/>
    </row>
    <row r="136" spans="1:10" ht="45.75" customHeight="1">
      <c r="A136" s="12">
        <v>29</v>
      </c>
      <c r="B136" s="38" t="s">
        <v>729</v>
      </c>
      <c r="C136" s="19">
        <v>21</v>
      </c>
      <c r="D136" s="73">
        <v>101</v>
      </c>
      <c r="G136" s="11">
        <v>149023</v>
      </c>
      <c r="H136" s="11">
        <v>74511.5</v>
      </c>
      <c r="J136" s="11"/>
    </row>
    <row r="137" spans="1:10">
      <c r="B137" s="38"/>
      <c r="C137" s="19"/>
      <c r="D137" s="73"/>
      <c r="E137" s="73"/>
      <c r="G137" s="11"/>
      <c r="H137" s="11"/>
      <c r="J137" s="11"/>
    </row>
    <row r="138" spans="1:10" s="10" customFormat="1" ht="16.5" thickBot="1">
      <c r="A138" s="134" t="s">
        <v>2</v>
      </c>
      <c r="B138" s="134"/>
      <c r="C138" s="105"/>
      <c r="D138" s="105"/>
      <c r="E138" s="105"/>
      <c r="F138" s="107">
        <f>COUNTA(G108:G136)</f>
        <v>29</v>
      </c>
      <c r="G138" s="108">
        <f>SUM(G108:G137)</f>
        <v>68627108.839999989</v>
      </c>
      <c r="H138" s="108">
        <f>SUM(H108:H137)</f>
        <v>41618281.370000005</v>
      </c>
      <c r="I138" s="107">
        <f>COUNTA(J108:J136)</f>
        <v>16</v>
      </c>
      <c r="J138" s="108">
        <f>SUM(J108:J137)</f>
        <v>23635460.683000002</v>
      </c>
    </row>
    <row r="139" spans="1:10" s="9" customFormat="1" ht="16.5" thickTop="1">
      <c r="A139" s="13"/>
      <c r="B139" s="13"/>
      <c r="C139" s="13"/>
      <c r="D139" s="14"/>
      <c r="E139" s="7"/>
      <c r="G139" s="18"/>
      <c r="H139" s="18"/>
      <c r="J139" s="18"/>
    </row>
    <row r="140" spans="1:10" ht="19.5">
      <c r="A140" s="44" t="s">
        <v>6</v>
      </c>
      <c r="B140" s="44"/>
      <c r="C140" s="71"/>
      <c r="D140" s="71"/>
      <c r="E140" s="71"/>
      <c r="F140" s="21"/>
      <c r="G140" s="34"/>
      <c r="H140" s="34"/>
      <c r="I140" s="21"/>
      <c r="J140" s="27"/>
    </row>
    <row r="141" spans="1:10" ht="48.75" customHeight="1">
      <c r="A141" s="12">
        <v>1</v>
      </c>
      <c r="B141" s="40" t="s">
        <v>127</v>
      </c>
      <c r="C141" s="16">
        <v>1</v>
      </c>
      <c r="D141" s="16">
        <v>101</v>
      </c>
      <c r="E141" s="16" t="s">
        <v>189</v>
      </c>
      <c r="G141" s="46">
        <v>2874138.29</v>
      </c>
      <c r="H141" s="46">
        <v>1437069.14</v>
      </c>
      <c r="J141" s="54">
        <v>1306998.79</v>
      </c>
    </row>
    <row r="142" spans="1:10" ht="47.25">
      <c r="A142" s="12">
        <v>2</v>
      </c>
      <c r="B142" s="41" t="s">
        <v>35</v>
      </c>
      <c r="C142" s="16">
        <v>1</v>
      </c>
      <c r="D142" s="16">
        <v>101</v>
      </c>
      <c r="E142" s="16" t="s">
        <v>189</v>
      </c>
      <c r="G142" s="4">
        <v>517404.55</v>
      </c>
      <c r="H142" s="4">
        <v>258702.27</v>
      </c>
      <c r="J142" s="54">
        <v>258702.27</v>
      </c>
    </row>
    <row r="143" spans="1:10" ht="44.25" customHeight="1">
      <c r="A143" s="12">
        <v>3</v>
      </c>
      <c r="B143" s="41" t="s">
        <v>53</v>
      </c>
      <c r="C143" s="16">
        <v>3</v>
      </c>
      <c r="D143" s="16">
        <v>101</v>
      </c>
      <c r="E143" s="16" t="s">
        <v>187</v>
      </c>
      <c r="G143" s="4">
        <v>2742528.3</v>
      </c>
      <c r="H143" s="4">
        <v>1508390.57</v>
      </c>
      <c r="J143" s="54">
        <v>1426055.19</v>
      </c>
    </row>
    <row r="144" spans="1:10" ht="41.25" customHeight="1">
      <c r="A144" s="12">
        <v>4</v>
      </c>
      <c r="B144" s="41" t="s">
        <v>54</v>
      </c>
      <c r="C144" s="16">
        <v>3</v>
      </c>
      <c r="D144" s="16">
        <v>101</v>
      </c>
      <c r="E144" s="16" t="s">
        <v>188</v>
      </c>
      <c r="G144" s="4">
        <v>14684400</v>
      </c>
      <c r="H144" s="4">
        <v>8076420</v>
      </c>
      <c r="J144" s="54">
        <v>8076420</v>
      </c>
    </row>
    <row r="145" spans="1:10" ht="51" customHeight="1">
      <c r="A145" s="12">
        <v>5</v>
      </c>
      <c r="B145" s="41" t="s">
        <v>55</v>
      </c>
      <c r="C145" s="16">
        <v>3</v>
      </c>
      <c r="D145" s="16">
        <v>101</v>
      </c>
      <c r="E145" s="16" t="s">
        <v>186</v>
      </c>
      <c r="G145" s="4">
        <v>6607980</v>
      </c>
      <c r="H145" s="4">
        <v>3303990</v>
      </c>
      <c r="J145" s="27"/>
    </row>
    <row r="146" spans="1:10">
      <c r="A146" s="12">
        <v>6</v>
      </c>
      <c r="B146" s="40" t="s">
        <v>59</v>
      </c>
      <c r="C146" s="16">
        <v>4</v>
      </c>
      <c r="D146" s="16">
        <v>301</v>
      </c>
      <c r="E146" s="16" t="s">
        <v>198</v>
      </c>
      <c r="G146" s="4">
        <v>1581509.29</v>
      </c>
      <c r="H146" s="4">
        <v>1581509.29</v>
      </c>
      <c r="J146" s="54">
        <v>1555926.05</v>
      </c>
    </row>
    <row r="147" spans="1:10">
      <c r="A147" s="12">
        <v>7</v>
      </c>
      <c r="B147" s="40" t="s">
        <v>60</v>
      </c>
      <c r="C147" s="16">
        <v>4</v>
      </c>
      <c r="D147" s="16">
        <v>301</v>
      </c>
      <c r="E147" s="16" t="s">
        <v>198</v>
      </c>
      <c r="G147" s="4">
        <v>2399963.3199999998</v>
      </c>
      <c r="H147" s="4">
        <v>2399963.3199999998</v>
      </c>
      <c r="J147" s="54">
        <v>2393015.96</v>
      </c>
    </row>
    <row r="148" spans="1:10" ht="35.25" customHeight="1">
      <c r="A148" s="12">
        <v>8</v>
      </c>
      <c r="B148" s="41" t="s">
        <v>120</v>
      </c>
      <c r="C148" s="16">
        <v>6</v>
      </c>
      <c r="D148" s="16">
        <v>101</v>
      </c>
      <c r="E148" s="16" t="s">
        <v>189</v>
      </c>
      <c r="G148" s="4">
        <v>842732.77</v>
      </c>
      <c r="H148" s="4">
        <v>421366.38</v>
      </c>
      <c r="J148" s="54">
        <v>398207.51</v>
      </c>
    </row>
    <row r="149" spans="1:10" ht="46.5" customHeight="1">
      <c r="A149" s="12">
        <v>9</v>
      </c>
      <c r="B149" s="41" t="s">
        <v>216</v>
      </c>
      <c r="C149" s="16">
        <v>6</v>
      </c>
      <c r="D149" s="16">
        <v>101</v>
      </c>
      <c r="E149" s="16" t="s">
        <v>189</v>
      </c>
      <c r="G149" s="4">
        <v>253804.92</v>
      </c>
      <c r="H149" s="4">
        <v>126902.46</v>
      </c>
      <c r="J149" s="54">
        <v>126902.46</v>
      </c>
    </row>
    <row r="150" spans="1:10" ht="45.75" customHeight="1">
      <c r="A150" s="12">
        <v>10</v>
      </c>
      <c r="B150" s="41" t="s">
        <v>140</v>
      </c>
      <c r="C150" s="16">
        <v>5</v>
      </c>
      <c r="D150" s="16">
        <v>302</v>
      </c>
      <c r="E150" s="16" t="s">
        <v>201</v>
      </c>
      <c r="G150" s="4">
        <v>286159.86</v>
      </c>
      <c r="H150" s="4">
        <v>143079.93</v>
      </c>
      <c r="J150" s="54">
        <v>100293.54</v>
      </c>
    </row>
    <row r="151" spans="1:10" ht="41.25" customHeight="1">
      <c r="A151" s="12">
        <v>11</v>
      </c>
      <c r="B151" s="41" t="s">
        <v>144</v>
      </c>
      <c r="C151" s="16">
        <v>5</v>
      </c>
      <c r="D151" s="16">
        <v>302</v>
      </c>
      <c r="E151" s="16" t="s">
        <v>201</v>
      </c>
      <c r="G151" s="4">
        <v>955446.75</v>
      </c>
      <c r="H151" s="4">
        <v>477723.37</v>
      </c>
      <c r="J151" s="54">
        <v>441822.43</v>
      </c>
    </row>
    <row r="152" spans="1:10" ht="39.75" customHeight="1">
      <c r="A152" s="12">
        <v>12</v>
      </c>
      <c r="B152" s="40" t="s">
        <v>96</v>
      </c>
      <c r="C152" s="16">
        <v>7</v>
      </c>
      <c r="D152" s="16">
        <v>301</v>
      </c>
      <c r="E152" s="16" t="s">
        <v>198</v>
      </c>
      <c r="G152" s="4">
        <v>1746636.06</v>
      </c>
      <c r="H152" s="4">
        <v>1746636.06</v>
      </c>
      <c r="J152" s="54">
        <v>1736438.05</v>
      </c>
    </row>
    <row r="153" spans="1:10" ht="19.5" customHeight="1">
      <c r="A153" s="12">
        <v>13</v>
      </c>
      <c r="B153" s="40" t="s">
        <v>209</v>
      </c>
      <c r="C153" s="16">
        <v>8</v>
      </c>
      <c r="D153" s="16">
        <v>101</v>
      </c>
      <c r="E153" s="16" t="s">
        <v>186</v>
      </c>
      <c r="G153" s="4">
        <v>6644970</v>
      </c>
      <c r="H153" s="4">
        <v>3654733.5</v>
      </c>
      <c r="J153" s="27"/>
    </row>
    <row r="154" spans="1:10" ht="64.5" customHeight="1">
      <c r="A154" s="12">
        <v>14</v>
      </c>
      <c r="B154" s="41" t="s">
        <v>35</v>
      </c>
      <c r="C154" s="16">
        <v>8</v>
      </c>
      <c r="D154" s="16">
        <v>101</v>
      </c>
      <c r="E154" s="16" t="s">
        <v>189</v>
      </c>
      <c r="G154" s="4">
        <v>875179.5</v>
      </c>
      <c r="H154" s="4">
        <v>437589.75</v>
      </c>
      <c r="J154" s="54">
        <v>437589.75</v>
      </c>
    </row>
    <row r="155" spans="1:10" ht="31.5">
      <c r="A155" s="12">
        <v>15</v>
      </c>
      <c r="B155" s="41" t="s">
        <v>179</v>
      </c>
      <c r="C155" s="16">
        <v>8</v>
      </c>
      <c r="D155" s="16">
        <v>101</v>
      </c>
      <c r="E155" s="16" t="s">
        <v>186</v>
      </c>
      <c r="G155" s="4">
        <v>3399098.74</v>
      </c>
      <c r="H155" s="4">
        <v>1869504.31</v>
      </c>
      <c r="J155" s="54">
        <v>1806771.91</v>
      </c>
    </row>
    <row r="156" spans="1:10">
      <c r="A156" s="12">
        <v>16</v>
      </c>
      <c r="B156" s="41" t="s">
        <v>180</v>
      </c>
      <c r="C156" s="16">
        <v>8</v>
      </c>
      <c r="D156" s="16">
        <v>101</v>
      </c>
      <c r="E156" s="16" t="s">
        <v>189</v>
      </c>
      <c r="G156" s="4">
        <v>2459396.56</v>
      </c>
      <c r="H156" s="4">
        <v>1352668.11</v>
      </c>
      <c r="J156" s="54">
        <v>1350832.51</v>
      </c>
    </row>
    <row r="157" spans="1:10" ht="33.75" customHeight="1">
      <c r="A157" s="12">
        <v>17</v>
      </c>
      <c r="B157" s="41" t="s">
        <v>95</v>
      </c>
      <c r="C157" s="16">
        <v>13</v>
      </c>
      <c r="D157" s="16">
        <v>301</v>
      </c>
      <c r="E157" s="16" t="s">
        <v>198</v>
      </c>
      <c r="G157" s="4">
        <v>2206332.04</v>
      </c>
      <c r="H157" s="4">
        <v>2206332.04</v>
      </c>
      <c r="J157" s="54">
        <v>2164775.84</v>
      </c>
    </row>
    <row r="158" spans="1:10" ht="33" customHeight="1">
      <c r="A158" s="12">
        <v>18</v>
      </c>
      <c r="B158" s="41" t="s">
        <v>320</v>
      </c>
      <c r="C158" s="16">
        <v>13</v>
      </c>
      <c r="D158" s="16">
        <v>301</v>
      </c>
      <c r="E158" s="16" t="s">
        <v>197</v>
      </c>
      <c r="G158" s="4">
        <v>5173307.7699999996</v>
      </c>
      <c r="H158" s="4">
        <v>5173307.7699999996</v>
      </c>
      <c r="J158" s="27"/>
    </row>
    <row r="159" spans="1:10" ht="42" customHeight="1">
      <c r="A159" s="12">
        <v>19</v>
      </c>
      <c r="B159" s="41" t="s">
        <v>76</v>
      </c>
      <c r="C159" s="16">
        <v>13</v>
      </c>
      <c r="D159" s="16">
        <v>301</v>
      </c>
      <c r="E159" s="16" t="s">
        <v>197</v>
      </c>
      <c r="G159" s="4">
        <v>787216.75</v>
      </c>
      <c r="H159" s="4">
        <v>787216.75</v>
      </c>
      <c r="J159" s="27"/>
    </row>
    <row r="160" spans="1:10" ht="42" customHeight="1">
      <c r="A160" s="12">
        <v>20</v>
      </c>
      <c r="B160" s="41" t="s">
        <v>96</v>
      </c>
      <c r="C160" s="16">
        <v>13</v>
      </c>
      <c r="D160" s="16">
        <v>301</v>
      </c>
      <c r="E160" s="16" t="s">
        <v>198</v>
      </c>
      <c r="G160" s="4">
        <v>667485.31000000006</v>
      </c>
      <c r="H160" s="4">
        <v>667485.30999999994</v>
      </c>
      <c r="J160" s="27"/>
    </row>
    <row r="161" spans="1:10" ht="42" customHeight="1">
      <c r="A161" s="12">
        <v>21</v>
      </c>
      <c r="B161" s="41" t="s">
        <v>330</v>
      </c>
      <c r="C161" s="16">
        <v>13</v>
      </c>
      <c r="D161" s="16">
        <v>301</v>
      </c>
      <c r="E161" s="16" t="s">
        <v>198</v>
      </c>
      <c r="G161" s="4">
        <v>621421</v>
      </c>
      <c r="H161" s="4">
        <v>621421</v>
      </c>
      <c r="J161" s="54">
        <v>613739.51</v>
      </c>
    </row>
    <row r="162" spans="1:10" ht="42" customHeight="1">
      <c r="A162" s="12">
        <v>22</v>
      </c>
      <c r="B162" s="41" t="s">
        <v>96</v>
      </c>
      <c r="C162" s="16">
        <v>13</v>
      </c>
      <c r="D162" s="16">
        <v>301</v>
      </c>
      <c r="E162" s="16" t="s">
        <v>197</v>
      </c>
      <c r="G162" s="4">
        <v>1522766.18</v>
      </c>
      <c r="H162" s="4">
        <v>1522766.18</v>
      </c>
      <c r="J162" s="27"/>
    </row>
    <row r="163" spans="1:10" ht="42" customHeight="1">
      <c r="A163" s="12">
        <v>23</v>
      </c>
      <c r="B163" s="41" t="s">
        <v>69</v>
      </c>
      <c r="C163" s="16">
        <v>13</v>
      </c>
      <c r="D163" s="16">
        <v>301</v>
      </c>
      <c r="E163" s="16" t="s">
        <v>198</v>
      </c>
      <c r="G163" s="4">
        <v>1070203.95</v>
      </c>
      <c r="H163" s="4">
        <v>1070203.95</v>
      </c>
      <c r="J163" s="54">
        <v>994767.70000000007</v>
      </c>
    </row>
    <row r="164" spans="1:10" ht="78.75">
      <c r="A164" s="12">
        <v>24</v>
      </c>
      <c r="B164" s="41" t="s">
        <v>353</v>
      </c>
      <c r="C164" s="16">
        <v>14</v>
      </c>
      <c r="D164" s="16">
        <v>101</v>
      </c>
      <c r="E164" s="16" t="s">
        <v>189</v>
      </c>
      <c r="G164" s="4">
        <v>1655470.83</v>
      </c>
      <c r="H164" s="4">
        <v>910508.96</v>
      </c>
      <c r="J164" s="54">
        <v>910508.96</v>
      </c>
    </row>
    <row r="165" spans="1:10" ht="39" customHeight="1">
      <c r="A165" s="12">
        <v>25</v>
      </c>
      <c r="B165" s="41" t="s">
        <v>354</v>
      </c>
      <c r="C165" s="16">
        <v>14</v>
      </c>
      <c r="D165" s="16">
        <v>101</v>
      </c>
      <c r="E165" s="16" t="s">
        <v>187</v>
      </c>
      <c r="G165" s="4">
        <v>6765300</v>
      </c>
      <c r="H165" s="4">
        <v>3382650</v>
      </c>
      <c r="J165" s="54">
        <v>3382650</v>
      </c>
    </row>
    <row r="166" spans="1:10" ht="87.75" customHeight="1">
      <c r="A166" s="12">
        <v>26</v>
      </c>
      <c r="B166" s="41" t="s">
        <v>355</v>
      </c>
      <c r="C166" s="16">
        <v>14</v>
      </c>
      <c r="D166" s="16">
        <v>101</v>
      </c>
      <c r="E166" s="16" t="s">
        <v>187</v>
      </c>
      <c r="G166" s="4">
        <v>2891294.6</v>
      </c>
      <c r="H166" s="4">
        <v>1590212.03</v>
      </c>
      <c r="J166" s="54">
        <v>1588789.11</v>
      </c>
    </row>
    <row r="167" spans="1:10" ht="43.5" customHeight="1">
      <c r="A167" s="12">
        <v>27</v>
      </c>
      <c r="B167" s="41" t="s">
        <v>416</v>
      </c>
      <c r="C167" s="16">
        <v>15</v>
      </c>
      <c r="D167" s="16">
        <v>302</v>
      </c>
      <c r="E167" s="16" t="s">
        <v>203</v>
      </c>
      <c r="G167" s="4">
        <v>2899957.88</v>
      </c>
      <c r="H167" s="4">
        <v>1449688.94</v>
      </c>
      <c r="J167" s="27"/>
    </row>
    <row r="168" spans="1:10" ht="62.25" customHeight="1">
      <c r="A168" s="12">
        <v>28</v>
      </c>
      <c r="B168" s="41" t="s">
        <v>424</v>
      </c>
      <c r="C168" s="16">
        <v>15</v>
      </c>
      <c r="D168" s="16">
        <v>302</v>
      </c>
      <c r="E168" s="16" t="s">
        <v>201</v>
      </c>
      <c r="G168" s="4">
        <v>867902.7</v>
      </c>
      <c r="H168" s="4">
        <f>325463.51+108487.84</f>
        <v>433951.35</v>
      </c>
      <c r="J168" s="27"/>
    </row>
    <row r="169" spans="1:10" ht="48.75" customHeight="1">
      <c r="A169" s="12">
        <v>29</v>
      </c>
      <c r="B169" s="41" t="s">
        <v>429</v>
      </c>
      <c r="C169" s="16">
        <v>15</v>
      </c>
      <c r="D169" s="16">
        <v>302</v>
      </c>
      <c r="E169" s="16" t="s">
        <v>203</v>
      </c>
      <c r="G169" s="4">
        <v>2105115</v>
      </c>
      <c r="H169" s="4">
        <v>1052346.99</v>
      </c>
      <c r="J169" s="54">
        <v>897302.66</v>
      </c>
    </row>
    <row r="170" spans="1:10" ht="58.5" customHeight="1">
      <c r="A170" s="12">
        <v>30</v>
      </c>
      <c r="B170" s="41" t="s">
        <v>440</v>
      </c>
      <c r="C170" s="16">
        <v>15</v>
      </c>
      <c r="D170" s="16">
        <v>302</v>
      </c>
      <c r="E170" s="16" t="s">
        <v>200</v>
      </c>
      <c r="G170" s="4">
        <v>1047209.59</v>
      </c>
      <c r="H170" s="4">
        <v>523604.79000000004</v>
      </c>
      <c r="J170" s="27"/>
    </row>
    <row r="171" spans="1:10" ht="48.75" customHeight="1">
      <c r="A171" s="12">
        <v>31</v>
      </c>
      <c r="B171" s="41" t="s">
        <v>451</v>
      </c>
      <c r="C171" s="16">
        <v>15</v>
      </c>
      <c r="D171" s="16">
        <v>302</v>
      </c>
      <c r="E171" s="16" t="s">
        <v>399</v>
      </c>
      <c r="G171" s="4">
        <v>467843.41</v>
      </c>
      <c r="H171" s="4">
        <v>233874.92</v>
      </c>
      <c r="J171" s="54">
        <v>227626.17</v>
      </c>
    </row>
    <row r="172" spans="1:10" ht="62.25" customHeight="1">
      <c r="A172" s="12">
        <v>32</v>
      </c>
      <c r="B172" s="41" t="s">
        <v>525</v>
      </c>
      <c r="C172" s="16">
        <v>18</v>
      </c>
      <c r="D172" s="16">
        <v>202</v>
      </c>
      <c r="E172" s="16"/>
      <c r="G172" s="4">
        <v>900000</v>
      </c>
      <c r="H172" s="4">
        <f>400000+500000</f>
        <v>900000</v>
      </c>
      <c r="J172" s="54">
        <f>16861.45+24930.8+37830.12+52277.07+70690.79+65172.36</f>
        <v>267762.58999999997</v>
      </c>
    </row>
    <row r="173" spans="1:10" ht="48.75" customHeight="1">
      <c r="A173" s="12">
        <v>33</v>
      </c>
      <c r="B173" s="41" t="s">
        <v>556</v>
      </c>
      <c r="C173" s="16">
        <v>16</v>
      </c>
      <c r="D173" s="16">
        <v>101</v>
      </c>
      <c r="E173" s="16" t="s">
        <v>190</v>
      </c>
      <c r="G173" s="4">
        <v>644962.56000000006</v>
      </c>
      <c r="H173" s="4">
        <v>354729.41000000003</v>
      </c>
      <c r="J173" s="54">
        <v>354729.41</v>
      </c>
    </row>
    <row r="174" spans="1:10" ht="48.75" customHeight="1">
      <c r="A174" s="12">
        <v>34</v>
      </c>
      <c r="B174" s="41" t="s">
        <v>575</v>
      </c>
      <c r="C174" s="16">
        <v>16</v>
      </c>
      <c r="D174" s="16">
        <v>101</v>
      </c>
      <c r="E174" s="16" t="s">
        <v>187</v>
      </c>
      <c r="G174" s="4">
        <v>6577676.3300000001</v>
      </c>
      <c r="H174" s="4">
        <v>3617721.98</v>
      </c>
      <c r="J174" s="54">
        <v>3612848.94</v>
      </c>
    </row>
    <row r="175" spans="1:10" ht="48.75" customHeight="1">
      <c r="A175" s="12">
        <v>35</v>
      </c>
      <c r="B175" s="41" t="s">
        <v>595</v>
      </c>
      <c r="C175" s="16">
        <v>16</v>
      </c>
      <c r="D175" s="16">
        <v>101</v>
      </c>
      <c r="E175" s="16" t="s">
        <v>187</v>
      </c>
      <c r="G175" s="4">
        <v>3500096.93</v>
      </c>
      <c r="H175" s="4">
        <v>1925053.31</v>
      </c>
      <c r="J175" s="27"/>
    </row>
    <row r="176" spans="1:10" ht="48.75" customHeight="1">
      <c r="A176" s="12">
        <v>36</v>
      </c>
      <c r="B176" s="41" t="s">
        <v>608</v>
      </c>
      <c r="C176" s="16">
        <v>16</v>
      </c>
      <c r="D176" s="16">
        <v>101</v>
      </c>
      <c r="E176" s="16" t="s">
        <v>189</v>
      </c>
      <c r="G176" s="4">
        <v>678568.65</v>
      </c>
      <c r="H176" s="4">
        <v>339284.32</v>
      </c>
      <c r="J176" s="27"/>
    </row>
    <row r="177" spans="1:10" ht="48.75" customHeight="1">
      <c r="A177" s="12">
        <v>37</v>
      </c>
      <c r="B177" s="41" t="s">
        <v>617</v>
      </c>
      <c r="C177" s="16">
        <v>16</v>
      </c>
      <c r="D177" s="16">
        <v>101</v>
      </c>
      <c r="E177" s="16" t="s">
        <v>187</v>
      </c>
      <c r="G177" s="4">
        <v>3353545.53</v>
      </c>
      <c r="H177" s="4">
        <v>1844450.04</v>
      </c>
      <c r="J177" s="27"/>
    </row>
    <row r="178" spans="1:10" ht="48.75" customHeight="1">
      <c r="A178" s="12">
        <v>38</v>
      </c>
      <c r="B178" s="41" t="s">
        <v>619</v>
      </c>
      <c r="C178" s="16">
        <v>16</v>
      </c>
      <c r="D178" s="16">
        <v>101</v>
      </c>
      <c r="E178" s="16" t="s">
        <v>187</v>
      </c>
      <c r="G178" s="4">
        <v>4094821.46</v>
      </c>
      <c r="H178" s="4">
        <v>2252151.7999999998</v>
      </c>
      <c r="J178" s="27"/>
    </row>
    <row r="179" spans="1:10" ht="48.75" customHeight="1">
      <c r="A179" s="12">
        <v>39</v>
      </c>
      <c r="B179" s="41" t="s">
        <v>623</v>
      </c>
      <c r="C179" s="16">
        <v>16</v>
      </c>
      <c r="D179" s="16">
        <v>101</v>
      </c>
      <c r="E179" s="16" t="s">
        <v>189</v>
      </c>
      <c r="G179" s="4">
        <v>733035.32</v>
      </c>
      <c r="H179" s="4">
        <f>274888.24+91629.42</f>
        <v>366517.66</v>
      </c>
      <c r="J179" s="54">
        <v>366517.66</v>
      </c>
    </row>
    <row r="180" spans="1:10" ht="48.75" customHeight="1">
      <c r="A180" s="12">
        <v>40</v>
      </c>
      <c r="B180" s="41" t="s">
        <v>624</v>
      </c>
      <c r="C180" s="16">
        <v>16</v>
      </c>
      <c r="D180" s="16">
        <v>101</v>
      </c>
      <c r="E180" s="16" t="s">
        <v>184</v>
      </c>
      <c r="G180" s="4">
        <v>630119.02</v>
      </c>
      <c r="H180" s="4">
        <v>315059.51</v>
      </c>
      <c r="J180" s="27"/>
    </row>
    <row r="181" spans="1:10" ht="48.75" customHeight="1">
      <c r="A181" s="12">
        <v>41</v>
      </c>
      <c r="B181" s="41" t="s">
        <v>643</v>
      </c>
      <c r="C181" s="16">
        <v>16</v>
      </c>
      <c r="D181" s="16">
        <v>101</v>
      </c>
      <c r="E181" s="16" t="s">
        <v>189</v>
      </c>
      <c r="G181" s="4">
        <v>2003608.7</v>
      </c>
      <c r="H181" s="4">
        <v>1001804.35</v>
      </c>
      <c r="J181" s="27"/>
    </row>
    <row r="182" spans="1:10" ht="48.75" customHeight="1">
      <c r="A182" s="12">
        <v>42</v>
      </c>
      <c r="B182" s="41" t="s">
        <v>691</v>
      </c>
      <c r="C182" s="16">
        <v>17</v>
      </c>
      <c r="D182" s="16">
        <v>103</v>
      </c>
      <c r="E182" s="16" t="s">
        <v>194</v>
      </c>
      <c r="G182" s="4">
        <v>17980844.050000001</v>
      </c>
      <c r="H182" s="4">
        <v>8990422.0199999996</v>
      </c>
      <c r="J182" s="27"/>
    </row>
    <row r="183" spans="1:10" ht="48.75" customHeight="1">
      <c r="A183" s="12">
        <v>43</v>
      </c>
      <c r="B183" s="41" t="s">
        <v>712</v>
      </c>
      <c r="C183" s="16">
        <v>19</v>
      </c>
      <c r="D183" s="16">
        <v>202</v>
      </c>
      <c r="E183" s="16"/>
      <c r="G183" s="4">
        <v>900000</v>
      </c>
      <c r="H183" s="4">
        <v>900000</v>
      </c>
      <c r="J183" s="54">
        <f>25201.92+103820.85+138005.65+138705.19+63394.41</f>
        <v>469128.02</v>
      </c>
    </row>
    <row r="184" spans="1:10" ht="48.75" customHeight="1">
      <c r="A184" s="12">
        <v>44</v>
      </c>
      <c r="B184" s="41" t="s">
        <v>709</v>
      </c>
      <c r="C184" s="16">
        <v>19</v>
      </c>
      <c r="D184" s="16">
        <v>202</v>
      </c>
      <c r="E184" s="16"/>
      <c r="G184" s="4">
        <v>900000</v>
      </c>
      <c r="H184" s="4">
        <v>900000</v>
      </c>
      <c r="J184" s="54">
        <f>57871.24+23080.99+75602.71+64690.02+57310.24</f>
        <v>278555.2</v>
      </c>
    </row>
    <row r="185" spans="1:10" ht="48.75" customHeight="1">
      <c r="A185" s="12">
        <v>45</v>
      </c>
      <c r="B185" s="41" t="s">
        <v>740</v>
      </c>
      <c r="C185" s="16">
        <v>21</v>
      </c>
      <c r="D185" s="16">
        <v>101</v>
      </c>
      <c r="E185" s="16"/>
      <c r="G185" s="4">
        <v>4092026.91</v>
      </c>
      <c r="H185" s="4">
        <v>2046013.4500000002</v>
      </c>
      <c r="J185" s="27"/>
    </row>
    <row r="186" spans="1:10" ht="53.25" customHeight="1">
      <c r="A186" s="12">
        <v>46</v>
      </c>
      <c r="B186" s="41" t="s">
        <v>746</v>
      </c>
      <c r="C186" s="16">
        <v>21</v>
      </c>
      <c r="D186" s="16">
        <v>101</v>
      </c>
      <c r="E186" s="16"/>
      <c r="G186" s="4">
        <v>3286583.32</v>
      </c>
      <c r="H186" s="4">
        <v>1643291.66</v>
      </c>
      <c r="J186" s="27"/>
    </row>
    <row r="187" spans="1:10">
      <c r="B187" s="41"/>
      <c r="C187" s="16"/>
      <c r="D187" s="16"/>
      <c r="E187" s="16"/>
      <c r="G187" s="4"/>
      <c r="H187" s="4"/>
      <c r="J187" s="103"/>
    </row>
    <row r="188" spans="1:10" s="10" customFormat="1" ht="16.5" thickBot="1">
      <c r="A188" s="134" t="s">
        <v>2</v>
      </c>
      <c r="B188" s="134"/>
      <c r="C188" s="105"/>
      <c r="D188" s="105"/>
      <c r="E188" s="105"/>
      <c r="F188" s="107">
        <f>COUNTA(G141:G186)</f>
        <v>46</v>
      </c>
      <c r="G188" s="108">
        <f>SUM(G141:G187)</f>
        <v>129896064.69999999</v>
      </c>
      <c r="H188" s="108">
        <f>SUM(H141:H187)</f>
        <v>77818318.949999988</v>
      </c>
      <c r="I188" s="107">
        <f>COUNTA(J141:J186)</f>
        <v>28</v>
      </c>
      <c r="J188" s="108">
        <f>SUM(J141:J187)</f>
        <v>37545678.190000005</v>
      </c>
    </row>
    <row r="189" spans="1:10" s="9" customFormat="1" ht="16.5" thickTop="1">
      <c r="A189" s="13"/>
      <c r="B189" s="13"/>
      <c r="C189" s="13"/>
      <c r="D189" s="14"/>
      <c r="E189" s="7"/>
      <c r="G189" s="15"/>
      <c r="H189" s="15"/>
      <c r="J189" s="15"/>
    </row>
    <row r="190" spans="1:10" ht="19.5">
      <c r="A190" s="44" t="s">
        <v>7</v>
      </c>
      <c r="B190" s="43"/>
      <c r="C190" s="72"/>
      <c r="D190" s="72"/>
      <c r="E190" s="72"/>
      <c r="G190" s="30"/>
      <c r="H190" s="30"/>
      <c r="J190" s="25"/>
    </row>
    <row r="191" spans="1:10" ht="36.75" customHeight="1">
      <c r="A191" s="4">
        <v>1</v>
      </c>
      <c r="B191" s="4" t="s">
        <v>36</v>
      </c>
      <c r="C191" s="4">
        <v>1</v>
      </c>
      <c r="D191" s="4">
        <v>101</v>
      </c>
      <c r="E191" s="23" t="s">
        <v>188</v>
      </c>
      <c r="G191" s="48">
        <v>3363021.32</v>
      </c>
      <c r="H191" s="48">
        <v>1849661.72</v>
      </c>
      <c r="J191" s="46">
        <v>1800318.54</v>
      </c>
    </row>
    <row r="192" spans="1:10" ht="51" customHeight="1">
      <c r="A192" s="4">
        <v>2</v>
      </c>
      <c r="B192" s="4" t="s">
        <v>56</v>
      </c>
      <c r="C192" s="4">
        <v>2</v>
      </c>
      <c r="D192" s="4">
        <v>101</v>
      </c>
      <c r="E192" s="23" t="s">
        <v>188</v>
      </c>
      <c r="G192" s="48">
        <v>1025825.51</v>
      </c>
      <c r="H192" s="48">
        <v>564204.03</v>
      </c>
      <c r="J192" s="46">
        <v>562669.66</v>
      </c>
    </row>
    <row r="193" spans="1:10" ht="63" customHeight="1">
      <c r="A193" s="4">
        <v>3</v>
      </c>
      <c r="B193" s="4" t="s">
        <v>115</v>
      </c>
      <c r="C193" s="4">
        <v>6</v>
      </c>
      <c r="D193" s="4">
        <v>101</v>
      </c>
      <c r="E193" s="23" t="s">
        <v>186</v>
      </c>
      <c r="G193" s="48">
        <v>4653780.45</v>
      </c>
      <c r="H193" s="48">
        <v>2326890.2199999997</v>
      </c>
      <c r="J193" s="25"/>
    </row>
    <row r="194" spans="1:10">
      <c r="A194" s="4">
        <v>4</v>
      </c>
      <c r="B194" s="4" t="s">
        <v>126</v>
      </c>
      <c r="C194" s="4">
        <v>6</v>
      </c>
      <c r="D194" s="4">
        <v>101</v>
      </c>
      <c r="E194" s="23" t="s">
        <v>186</v>
      </c>
      <c r="F194" s="21"/>
      <c r="G194" s="48">
        <v>6198837.4500000002</v>
      </c>
      <c r="H194" s="48">
        <v>3099418.7199999997</v>
      </c>
      <c r="J194" s="46">
        <v>2627699.71</v>
      </c>
    </row>
    <row r="195" spans="1:10" ht="41.25" customHeight="1">
      <c r="A195" s="4">
        <v>5</v>
      </c>
      <c r="B195" s="4" t="s">
        <v>139</v>
      </c>
      <c r="C195" s="4">
        <v>5</v>
      </c>
      <c r="D195" s="4">
        <v>302</v>
      </c>
      <c r="E195" s="23" t="s">
        <v>200</v>
      </c>
      <c r="G195" s="48">
        <v>1113750</v>
      </c>
      <c r="H195" s="48">
        <v>556875</v>
      </c>
      <c r="J195" s="46">
        <v>537424.35</v>
      </c>
    </row>
    <row r="196" spans="1:10">
      <c r="A196" s="4">
        <v>6</v>
      </c>
      <c r="B196" s="4" t="s">
        <v>162</v>
      </c>
      <c r="C196" s="4">
        <v>7</v>
      </c>
      <c r="D196" s="4">
        <v>301</v>
      </c>
      <c r="E196" s="23" t="s">
        <v>198</v>
      </c>
      <c r="G196" s="48">
        <v>642825</v>
      </c>
      <c r="H196" s="48">
        <v>642825</v>
      </c>
      <c r="J196" s="46">
        <v>546280.34</v>
      </c>
    </row>
    <row r="197" spans="1:10">
      <c r="A197" s="4">
        <v>7</v>
      </c>
      <c r="B197" s="4" t="s">
        <v>212</v>
      </c>
      <c r="C197" s="4">
        <v>8</v>
      </c>
      <c r="D197" s="4">
        <v>101</v>
      </c>
      <c r="E197" s="23" t="s">
        <v>190</v>
      </c>
      <c r="G197" s="48">
        <v>1095804.23</v>
      </c>
      <c r="H197" s="48">
        <v>547902.11</v>
      </c>
      <c r="J197" s="46">
        <v>536902.11</v>
      </c>
    </row>
    <row r="198" spans="1:10" ht="36" customHeight="1">
      <c r="A198" s="16">
        <v>8</v>
      </c>
      <c r="B198" s="56" t="s">
        <v>175</v>
      </c>
      <c r="C198" s="23">
        <v>10</v>
      </c>
      <c r="D198" s="23">
        <v>101</v>
      </c>
      <c r="E198" s="23" t="s">
        <v>189</v>
      </c>
      <c r="G198" s="48">
        <v>233433.59</v>
      </c>
      <c r="H198" s="48">
        <v>128388.47</v>
      </c>
      <c r="J198" s="46">
        <v>111767.07</v>
      </c>
    </row>
    <row r="199" spans="1:10" ht="33.75" customHeight="1">
      <c r="A199" s="12">
        <v>9</v>
      </c>
      <c r="B199" s="56" t="s">
        <v>249</v>
      </c>
      <c r="C199" s="23">
        <v>10</v>
      </c>
      <c r="D199" s="23">
        <v>101</v>
      </c>
      <c r="E199" s="23" t="s">
        <v>185</v>
      </c>
      <c r="G199" s="48">
        <v>5255882.42</v>
      </c>
      <c r="H199" s="48">
        <v>2627941.21</v>
      </c>
      <c r="J199" s="46">
        <v>2579879.77</v>
      </c>
    </row>
    <row r="200" spans="1:10" ht="33.75" customHeight="1">
      <c r="A200" s="16">
        <v>10</v>
      </c>
      <c r="B200" s="56" t="s">
        <v>323</v>
      </c>
      <c r="C200" s="23">
        <v>13</v>
      </c>
      <c r="D200" s="23">
        <v>301</v>
      </c>
      <c r="E200" s="16" t="s">
        <v>198</v>
      </c>
      <c r="G200" s="48">
        <v>1914170</v>
      </c>
      <c r="H200" s="48">
        <v>1914170</v>
      </c>
      <c r="J200" s="46">
        <v>1825992.58</v>
      </c>
    </row>
    <row r="201" spans="1:10" ht="33.75" customHeight="1">
      <c r="A201" s="12">
        <v>11</v>
      </c>
      <c r="B201" s="56" t="s">
        <v>334</v>
      </c>
      <c r="C201" s="23">
        <v>13</v>
      </c>
      <c r="D201" s="23">
        <v>301</v>
      </c>
      <c r="E201" s="16" t="s">
        <v>198</v>
      </c>
      <c r="G201" s="48">
        <v>515688.27</v>
      </c>
      <c r="H201" s="48">
        <v>515688.27</v>
      </c>
      <c r="J201" s="25"/>
    </row>
    <row r="202" spans="1:10" ht="33.75" customHeight="1">
      <c r="A202" s="16">
        <v>12</v>
      </c>
      <c r="B202" s="56" t="s">
        <v>341</v>
      </c>
      <c r="C202" s="23">
        <v>13</v>
      </c>
      <c r="D202" s="23">
        <v>301</v>
      </c>
      <c r="E202" s="16" t="s">
        <v>198</v>
      </c>
      <c r="G202" s="48">
        <v>1413775.5</v>
      </c>
      <c r="H202" s="48">
        <v>1413775.5</v>
      </c>
      <c r="J202" s="46">
        <v>1382134.58</v>
      </c>
    </row>
    <row r="203" spans="1:10" ht="47.25" customHeight="1">
      <c r="A203" s="12">
        <v>13</v>
      </c>
      <c r="B203" s="56" t="s">
        <v>356</v>
      </c>
      <c r="C203" s="23">
        <v>14</v>
      </c>
      <c r="D203" s="23">
        <v>101</v>
      </c>
      <c r="E203" s="16" t="s">
        <v>185</v>
      </c>
      <c r="G203" s="48">
        <v>567407.51</v>
      </c>
      <c r="H203" s="48">
        <v>312074.13000000012</v>
      </c>
      <c r="J203" s="25"/>
    </row>
    <row r="204" spans="1:10" ht="47.25" customHeight="1">
      <c r="A204" s="16">
        <v>14</v>
      </c>
      <c r="B204" s="56" t="s">
        <v>418</v>
      </c>
      <c r="C204" s="23">
        <v>15</v>
      </c>
      <c r="D204" s="23">
        <v>302</v>
      </c>
      <c r="E204" s="16" t="s">
        <v>203</v>
      </c>
      <c r="G204" s="48">
        <v>5032125</v>
      </c>
      <c r="H204" s="48">
        <v>2516062.5</v>
      </c>
      <c r="J204" s="25"/>
    </row>
    <row r="205" spans="1:10" ht="47.25" customHeight="1">
      <c r="A205" s="12">
        <v>15</v>
      </c>
      <c r="B205" s="56" t="s">
        <v>430</v>
      </c>
      <c r="C205" s="23">
        <v>15</v>
      </c>
      <c r="D205" s="23">
        <v>302</v>
      </c>
      <c r="E205" s="16" t="s">
        <v>203</v>
      </c>
      <c r="G205" s="48">
        <v>338742.17</v>
      </c>
      <c r="H205" s="48">
        <v>169335.55</v>
      </c>
      <c r="J205" s="46">
        <v>169335.55</v>
      </c>
    </row>
    <row r="206" spans="1:10" ht="47.25" customHeight="1">
      <c r="A206" s="16">
        <v>16</v>
      </c>
      <c r="B206" s="56" t="s">
        <v>437</v>
      </c>
      <c r="C206" s="23">
        <v>15</v>
      </c>
      <c r="D206" s="23">
        <v>302</v>
      </c>
      <c r="E206" s="106" t="s">
        <v>432</v>
      </c>
      <c r="G206" s="48">
        <v>332647.77</v>
      </c>
      <c r="H206" s="48">
        <v>166290.62</v>
      </c>
      <c r="J206" s="46">
        <v>166290.62</v>
      </c>
    </row>
    <row r="207" spans="1:10" ht="47.25" customHeight="1">
      <c r="A207" s="12">
        <v>17</v>
      </c>
      <c r="B207" s="56" t="s">
        <v>443</v>
      </c>
      <c r="C207" s="23">
        <v>15</v>
      </c>
      <c r="D207" s="23">
        <v>302</v>
      </c>
      <c r="E207" s="106" t="s">
        <v>432</v>
      </c>
      <c r="G207" s="48">
        <v>1550277</v>
      </c>
      <c r="H207" s="48">
        <v>774983.47</v>
      </c>
      <c r="J207" s="46">
        <v>774983.47</v>
      </c>
    </row>
    <row r="208" spans="1:10" ht="47.25" customHeight="1">
      <c r="A208" s="16">
        <v>18</v>
      </c>
      <c r="B208" s="56" t="s">
        <v>515</v>
      </c>
      <c r="C208" s="23">
        <v>18</v>
      </c>
      <c r="D208" s="23">
        <v>202</v>
      </c>
      <c r="E208" s="106"/>
      <c r="G208" s="48">
        <v>900000</v>
      </c>
      <c r="H208" s="48">
        <f>400000+'[1]202'!$BA$32</f>
        <v>900000</v>
      </c>
      <c r="J208" s="46">
        <f>28171.19+36310.82+194938.38+64872.78+93095.63+150519.3+65289.44</f>
        <v>633197.54</v>
      </c>
    </row>
    <row r="209" spans="1:10" ht="47.25" customHeight="1">
      <c r="A209" s="12">
        <v>19</v>
      </c>
      <c r="B209" s="56" t="s">
        <v>561</v>
      </c>
      <c r="C209" s="23">
        <v>16</v>
      </c>
      <c r="D209" s="23">
        <v>101</v>
      </c>
      <c r="E209" s="106" t="s">
        <v>189</v>
      </c>
      <c r="G209" s="48">
        <v>588431.02</v>
      </c>
      <c r="H209" s="48">
        <v>294215.51</v>
      </c>
      <c r="J209" s="46">
        <v>286797.05</v>
      </c>
    </row>
    <row r="210" spans="1:10" ht="47.25" customHeight="1">
      <c r="A210" s="16">
        <v>20</v>
      </c>
      <c r="B210" s="56" t="s">
        <v>622</v>
      </c>
      <c r="C210" s="23">
        <v>16</v>
      </c>
      <c r="D210" s="23">
        <v>101</v>
      </c>
      <c r="E210" s="106" t="s">
        <v>188</v>
      </c>
      <c r="G210" s="48">
        <v>1123175</v>
      </c>
      <c r="H210" s="48">
        <v>561587.5</v>
      </c>
      <c r="J210" s="46">
        <v>561587.5</v>
      </c>
    </row>
    <row r="211" spans="1:10" ht="47.25" customHeight="1">
      <c r="A211" s="12">
        <v>21</v>
      </c>
      <c r="B211" s="56" t="s">
        <v>630</v>
      </c>
      <c r="C211" s="23">
        <v>16</v>
      </c>
      <c r="D211" s="23">
        <v>101</v>
      </c>
      <c r="E211" s="106" t="s">
        <v>184</v>
      </c>
      <c r="G211" s="48">
        <v>6834600</v>
      </c>
      <c r="H211" s="48">
        <v>3759030</v>
      </c>
      <c r="J211" s="25"/>
    </row>
    <row r="212" spans="1:10" ht="47.25" customHeight="1">
      <c r="A212" s="16">
        <v>22</v>
      </c>
      <c r="B212" s="56" t="s">
        <v>634</v>
      </c>
      <c r="C212" s="23">
        <v>16</v>
      </c>
      <c r="D212" s="23">
        <v>101</v>
      </c>
      <c r="E212" s="106" t="s">
        <v>190</v>
      </c>
      <c r="G212" s="48">
        <v>839523.9</v>
      </c>
      <c r="H212" s="48">
        <f>314821.46+104940.49</f>
        <v>419761.95</v>
      </c>
      <c r="J212" s="46">
        <v>419761.94</v>
      </c>
    </row>
    <row r="213" spans="1:10" ht="47.25" customHeight="1">
      <c r="A213" s="12">
        <v>23</v>
      </c>
      <c r="B213" s="56" t="s">
        <v>638</v>
      </c>
      <c r="C213" s="23">
        <v>16</v>
      </c>
      <c r="D213" s="23">
        <v>101</v>
      </c>
      <c r="E213" s="106" t="s">
        <v>189</v>
      </c>
      <c r="G213" s="48">
        <v>4400403.24</v>
      </c>
      <c r="H213" s="48">
        <f>1650151.21+550050.41</f>
        <v>2200201.62</v>
      </c>
      <c r="J213" s="25"/>
    </row>
    <row r="214" spans="1:10" ht="47.25" customHeight="1">
      <c r="A214" s="16">
        <v>24</v>
      </c>
      <c r="B214" s="56" t="s">
        <v>642</v>
      </c>
      <c r="C214" s="23">
        <v>16</v>
      </c>
      <c r="D214" s="23">
        <v>101</v>
      </c>
      <c r="E214" s="106" t="s">
        <v>190</v>
      </c>
      <c r="G214" s="48">
        <v>666028.80000000005</v>
      </c>
      <c r="H214" s="48">
        <v>333014.40000000002</v>
      </c>
      <c r="J214" s="46">
        <v>333014.40000000002</v>
      </c>
    </row>
    <row r="215" spans="1:10" ht="47.25" customHeight="1">
      <c r="A215" s="12">
        <v>25</v>
      </c>
      <c r="B215" s="56" t="s">
        <v>757</v>
      </c>
      <c r="C215" s="23">
        <v>16</v>
      </c>
      <c r="D215" s="23">
        <v>101</v>
      </c>
      <c r="E215" s="106" t="s">
        <v>189</v>
      </c>
      <c r="G215" s="48">
        <v>1340032.82</v>
      </c>
      <c r="H215" s="48">
        <v>670016.41</v>
      </c>
      <c r="J215" s="25"/>
    </row>
    <row r="216" spans="1:10" ht="47.25" customHeight="1">
      <c r="A216" s="16">
        <v>26</v>
      </c>
      <c r="B216" s="56" t="s">
        <v>669</v>
      </c>
      <c r="C216" s="23">
        <v>16</v>
      </c>
      <c r="D216" s="23">
        <v>101</v>
      </c>
      <c r="E216" s="106" t="s">
        <v>190</v>
      </c>
      <c r="G216" s="48">
        <v>2821233.8</v>
      </c>
      <c r="H216" s="48">
        <v>1551678.5899999999</v>
      </c>
      <c r="J216" s="25"/>
    </row>
    <row r="217" spans="1:10" ht="47.25" customHeight="1">
      <c r="A217" s="12">
        <v>27</v>
      </c>
      <c r="B217" s="56" t="s">
        <v>695</v>
      </c>
      <c r="C217" s="23">
        <v>17</v>
      </c>
      <c r="D217" s="23">
        <v>103</v>
      </c>
      <c r="E217" s="106" t="s">
        <v>195</v>
      </c>
      <c r="G217" s="48">
        <v>1355223.29</v>
      </c>
      <c r="H217" s="48">
        <v>677611.64</v>
      </c>
      <c r="J217" s="25"/>
    </row>
    <row r="218" spans="1:10" ht="30.75" customHeight="1">
      <c r="A218" s="16">
        <v>28</v>
      </c>
      <c r="B218" s="56" t="s">
        <v>717</v>
      </c>
      <c r="C218" s="23">
        <v>21</v>
      </c>
      <c r="D218" s="23">
        <v>101</v>
      </c>
      <c r="E218" s="16"/>
      <c r="G218" s="48">
        <v>985365.99</v>
      </c>
      <c r="H218" s="48">
        <v>541951.29</v>
      </c>
      <c r="J218" s="46">
        <v>528235.63</v>
      </c>
    </row>
    <row r="219" spans="1:10" ht="30.75" customHeight="1">
      <c r="A219" s="12">
        <v>29</v>
      </c>
      <c r="B219" s="56" t="s">
        <v>724</v>
      </c>
      <c r="C219" s="23">
        <v>21</v>
      </c>
      <c r="D219" s="23">
        <v>101</v>
      </c>
      <c r="E219" s="16"/>
      <c r="G219" s="48">
        <v>782118.77</v>
      </c>
      <c r="H219" s="48">
        <v>391059.38</v>
      </c>
      <c r="J219" s="25"/>
    </row>
    <row r="220" spans="1:10" ht="30.75" customHeight="1">
      <c r="A220" s="16">
        <v>30</v>
      </c>
      <c r="B220" s="56" t="s">
        <v>731</v>
      </c>
      <c r="C220" s="23">
        <v>21</v>
      </c>
      <c r="D220" s="23">
        <v>101</v>
      </c>
      <c r="E220" s="16"/>
      <c r="G220" s="48">
        <v>571180.26</v>
      </c>
      <c r="H220" s="48">
        <v>285590.13</v>
      </c>
      <c r="J220" s="46">
        <v>285590.13</v>
      </c>
    </row>
    <row r="221" spans="1:10" ht="30.75" customHeight="1">
      <c r="A221" s="12">
        <v>31</v>
      </c>
      <c r="B221" s="56" t="s">
        <v>732</v>
      </c>
      <c r="C221" s="23">
        <v>21</v>
      </c>
      <c r="D221" s="23">
        <v>101</v>
      </c>
      <c r="E221" s="16"/>
      <c r="G221" s="48">
        <v>650231.19999999995</v>
      </c>
      <c r="H221" s="48">
        <v>357627.16</v>
      </c>
      <c r="J221" s="25"/>
    </row>
    <row r="222" spans="1:10" ht="30.75" customHeight="1">
      <c r="A222" s="16">
        <v>32</v>
      </c>
      <c r="B222" s="56" t="s">
        <v>742</v>
      </c>
      <c r="C222" s="23">
        <v>21</v>
      </c>
      <c r="D222" s="23">
        <v>101</v>
      </c>
      <c r="E222" s="16"/>
      <c r="G222" s="48">
        <v>1155146.8</v>
      </c>
      <c r="H222" s="48">
        <v>635330.74</v>
      </c>
      <c r="J222" s="25"/>
    </row>
    <row r="223" spans="1:10" ht="30.75" customHeight="1">
      <c r="A223" s="12">
        <v>33</v>
      </c>
      <c r="B223" s="56" t="s">
        <v>744</v>
      </c>
      <c r="C223" s="23">
        <v>21</v>
      </c>
      <c r="D223" s="23">
        <v>101</v>
      </c>
      <c r="E223" s="16"/>
      <c r="G223" s="48">
        <v>471450</v>
      </c>
      <c r="H223" s="48">
        <v>235725</v>
      </c>
      <c r="J223" s="46">
        <v>228525</v>
      </c>
    </row>
    <row r="224" spans="1:10">
      <c r="B224" s="56"/>
      <c r="C224" s="23"/>
      <c r="D224" s="23"/>
      <c r="E224" s="16"/>
      <c r="G224" s="48"/>
      <c r="H224" s="48"/>
      <c r="J224" s="25"/>
    </row>
    <row r="225" spans="1:10" s="10" customFormat="1" ht="16.5" thickBot="1">
      <c r="A225" s="134" t="s">
        <v>2</v>
      </c>
      <c r="B225" s="134"/>
      <c r="C225" s="105"/>
      <c r="D225" s="105"/>
      <c r="E225" s="105"/>
      <c r="F225" s="107">
        <f>COUNTA(G191:G223)</f>
        <v>33</v>
      </c>
      <c r="G225" s="109">
        <f>SUM(G191:G224)</f>
        <v>60732138.080000006</v>
      </c>
      <c r="H225" s="109">
        <f>SUM(H191:H224)</f>
        <v>33940887.840000004</v>
      </c>
      <c r="I225" s="107">
        <f>COUNTA(J191:J223)</f>
        <v>21</v>
      </c>
      <c r="J225" s="108">
        <f>SUM(J191:J223)</f>
        <v>16898387.540000003</v>
      </c>
    </row>
    <row r="226" spans="1:10" s="9" customFormat="1" ht="16.5" thickTop="1">
      <c r="A226" s="13"/>
      <c r="B226" s="13"/>
      <c r="C226" s="13"/>
      <c r="D226" s="14"/>
      <c r="E226" s="7"/>
      <c r="G226" s="15"/>
      <c r="H226" s="15"/>
      <c r="J226" s="15"/>
    </row>
    <row r="227" spans="1:10" ht="19.5">
      <c r="A227" s="44" t="s">
        <v>8</v>
      </c>
      <c r="B227" s="43"/>
      <c r="C227" s="72"/>
      <c r="D227" s="72"/>
      <c r="E227" s="72"/>
      <c r="G227" s="30"/>
      <c r="H227" s="30"/>
      <c r="J227" s="25"/>
    </row>
    <row r="228" spans="1:10" ht="44.25" customHeight="1">
      <c r="A228" s="12">
        <v>1</v>
      </c>
      <c r="B228" s="21" t="s">
        <v>125</v>
      </c>
      <c r="C228" s="23">
        <v>1</v>
      </c>
      <c r="D228" s="23">
        <v>101</v>
      </c>
      <c r="E228" s="23" t="s">
        <v>188</v>
      </c>
      <c r="F228" s="55"/>
      <c r="G228" s="48">
        <v>14642000</v>
      </c>
      <c r="H228" s="48">
        <v>7321000</v>
      </c>
      <c r="I228" s="21"/>
      <c r="J228" s="46">
        <v>7139672.7599999998</v>
      </c>
    </row>
    <row r="229" spans="1:10" ht="47.25">
      <c r="A229" s="12">
        <v>2</v>
      </c>
      <c r="B229" s="39" t="s">
        <v>32</v>
      </c>
      <c r="C229" s="23">
        <v>1</v>
      </c>
      <c r="D229" s="23">
        <v>103</v>
      </c>
      <c r="E229" s="23" t="s">
        <v>191</v>
      </c>
      <c r="G229" s="48">
        <v>21810000</v>
      </c>
      <c r="H229" s="48">
        <v>10905000</v>
      </c>
      <c r="J229" s="46">
        <v>10449493.4</v>
      </c>
    </row>
    <row r="230" spans="1:10" ht="42.75" customHeight="1">
      <c r="A230" s="12">
        <v>3</v>
      </c>
      <c r="B230" s="39" t="s">
        <v>131</v>
      </c>
      <c r="C230" s="23">
        <v>3</v>
      </c>
      <c r="D230" s="23">
        <v>101</v>
      </c>
      <c r="E230" s="16" t="s">
        <v>184</v>
      </c>
      <c r="G230" s="48">
        <v>673739.43</v>
      </c>
      <c r="H230" s="48">
        <v>370556.68</v>
      </c>
      <c r="J230" s="46">
        <v>349948.67</v>
      </c>
    </row>
    <row r="231" spans="1:10" ht="31.5" customHeight="1">
      <c r="A231" s="12">
        <v>4</v>
      </c>
      <c r="B231" s="39" t="s">
        <v>44</v>
      </c>
      <c r="C231" s="23">
        <v>3</v>
      </c>
      <c r="D231" s="23">
        <v>101</v>
      </c>
      <c r="E231" s="23" t="s">
        <v>188</v>
      </c>
      <c r="G231" s="48">
        <v>2824717.3</v>
      </c>
      <c r="H231" s="48">
        <v>1553594.51</v>
      </c>
      <c r="J231" s="46">
        <v>1524667.63</v>
      </c>
    </row>
    <row r="232" spans="1:10" ht="43.5" customHeight="1">
      <c r="A232" s="12">
        <v>5</v>
      </c>
      <c r="B232" s="21" t="s">
        <v>52</v>
      </c>
      <c r="C232" s="23">
        <v>3</v>
      </c>
      <c r="D232" s="23">
        <v>101</v>
      </c>
      <c r="E232" s="23" t="s">
        <v>185</v>
      </c>
      <c r="G232" s="48">
        <v>4693551</v>
      </c>
      <c r="H232" s="48">
        <v>2581453.0499999998</v>
      </c>
      <c r="J232" s="21">
        <v>2324246.58</v>
      </c>
    </row>
    <row r="233" spans="1:10" ht="31.5" customHeight="1">
      <c r="A233" s="12">
        <v>6</v>
      </c>
      <c r="B233" s="21" t="s">
        <v>72</v>
      </c>
      <c r="C233" s="23">
        <v>4</v>
      </c>
      <c r="D233" s="23">
        <v>301</v>
      </c>
      <c r="E233" s="23" t="s">
        <v>197</v>
      </c>
      <c r="G233" s="48">
        <v>7295457.4000000004</v>
      </c>
      <c r="H233" s="48">
        <v>7295457.4000000004</v>
      </c>
      <c r="J233" s="25"/>
    </row>
    <row r="234" spans="1:10" ht="53.25" customHeight="1">
      <c r="A234" s="12">
        <v>7</v>
      </c>
      <c r="B234" s="39" t="s">
        <v>119</v>
      </c>
      <c r="C234" s="23">
        <v>6</v>
      </c>
      <c r="D234" s="23">
        <v>101</v>
      </c>
      <c r="E234" s="23" t="s">
        <v>190</v>
      </c>
      <c r="G234" s="48">
        <v>2267089.31</v>
      </c>
      <c r="H234" s="48">
        <v>1133544.6499999999</v>
      </c>
      <c r="J234" s="46">
        <v>834710.03</v>
      </c>
    </row>
    <row r="235" spans="1:10" ht="47.25">
      <c r="A235" s="12">
        <v>8</v>
      </c>
      <c r="B235" s="39" t="s">
        <v>177</v>
      </c>
      <c r="C235" s="23">
        <v>8</v>
      </c>
      <c r="D235" s="23">
        <v>103</v>
      </c>
      <c r="E235" s="23" t="s">
        <v>194</v>
      </c>
      <c r="F235" s="21"/>
      <c r="G235" s="48">
        <v>5028742.01</v>
      </c>
      <c r="H235" s="48">
        <v>2514371</v>
      </c>
      <c r="I235" s="21"/>
      <c r="J235" s="46">
        <v>2319011.75</v>
      </c>
    </row>
    <row r="236" spans="1:10" ht="34.5" customHeight="1">
      <c r="A236" s="12">
        <v>9</v>
      </c>
      <c r="B236" s="21" t="s">
        <v>240</v>
      </c>
      <c r="C236" s="23">
        <v>10</v>
      </c>
      <c r="D236" s="23">
        <v>103</v>
      </c>
      <c r="E236" s="23" t="s">
        <v>193</v>
      </c>
      <c r="F236" s="21"/>
      <c r="G236" s="48">
        <v>1557949.18</v>
      </c>
      <c r="H236" s="48">
        <v>778974.59</v>
      </c>
      <c r="I236" s="21"/>
      <c r="J236" s="46">
        <v>772476.19</v>
      </c>
    </row>
    <row r="237" spans="1:10" ht="48" customHeight="1">
      <c r="A237" s="12">
        <v>10</v>
      </c>
      <c r="B237" s="39" t="s">
        <v>289</v>
      </c>
      <c r="C237" s="23">
        <v>12</v>
      </c>
      <c r="D237" s="23">
        <v>302</v>
      </c>
      <c r="E237" s="23" t="s">
        <v>203</v>
      </c>
      <c r="F237" s="21"/>
      <c r="G237" s="48">
        <v>5117715</v>
      </c>
      <c r="H237" s="48">
        <f>1919143.12+639714.38</f>
        <v>2558857.5</v>
      </c>
      <c r="I237" s="21"/>
      <c r="J237" s="25"/>
    </row>
    <row r="238" spans="1:10" ht="34.5" customHeight="1">
      <c r="A238" s="12">
        <v>11</v>
      </c>
      <c r="B238" s="39" t="s">
        <v>168</v>
      </c>
      <c r="C238" s="23">
        <v>13</v>
      </c>
      <c r="D238" s="23">
        <v>301</v>
      </c>
      <c r="E238" s="23" t="s">
        <v>197</v>
      </c>
      <c r="F238" s="21"/>
      <c r="G238" s="48">
        <v>3873298.73</v>
      </c>
      <c r="H238" s="48">
        <v>3873298.73</v>
      </c>
      <c r="I238" s="21"/>
      <c r="J238" s="25"/>
    </row>
    <row r="239" spans="1:10" ht="34.5" customHeight="1">
      <c r="A239" s="12">
        <v>12</v>
      </c>
      <c r="B239" s="39" t="s">
        <v>94</v>
      </c>
      <c r="C239" s="23">
        <v>13</v>
      </c>
      <c r="D239" s="23">
        <v>301</v>
      </c>
      <c r="E239" s="23" t="s">
        <v>198</v>
      </c>
      <c r="F239" s="21"/>
      <c r="G239" s="48">
        <v>1996914.08</v>
      </c>
      <c r="H239" s="48">
        <v>1996914.08</v>
      </c>
      <c r="I239" s="21"/>
      <c r="J239" s="46">
        <v>1983531.1400000001</v>
      </c>
    </row>
    <row r="240" spans="1:10" ht="50.25" customHeight="1">
      <c r="A240" s="12">
        <v>13</v>
      </c>
      <c r="B240" s="39" t="s">
        <v>277</v>
      </c>
      <c r="C240" s="23">
        <v>14</v>
      </c>
      <c r="D240" s="23">
        <v>101</v>
      </c>
      <c r="E240" s="16" t="s">
        <v>184</v>
      </c>
      <c r="F240" s="21"/>
      <c r="G240" s="48">
        <v>3640253.0100000007</v>
      </c>
      <c r="H240" s="48">
        <v>1820126.4999999998</v>
      </c>
      <c r="I240" s="21"/>
      <c r="J240" s="25"/>
    </row>
    <row r="241" spans="1:10" ht="50.25" customHeight="1">
      <c r="A241" s="12">
        <v>14</v>
      </c>
      <c r="B241" s="39" t="s">
        <v>468</v>
      </c>
      <c r="C241" s="23">
        <v>15</v>
      </c>
      <c r="D241" s="23">
        <v>302</v>
      </c>
      <c r="E241" s="106" t="s">
        <v>414</v>
      </c>
      <c r="F241" s="21"/>
      <c r="G241" s="48">
        <v>5088892.5</v>
      </c>
      <c r="H241" s="48">
        <v>2544446.25</v>
      </c>
      <c r="I241" s="21"/>
      <c r="J241" s="46">
        <v>2544446.25</v>
      </c>
    </row>
    <row r="242" spans="1:10" ht="50.25" customHeight="1">
      <c r="A242" s="12">
        <v>15</v>
      </c>
      <c r="B242" s="39" t="s">
        <v>520</v>
      </c>
      <c r="C242" s="23">
        <v>18</v>
      </c>
      <c r="D242" s="23">
        <v>202</v>
      </c>
      <c r="E242" s="106"/>
      <c r="F242" s="21"/>
      <c r="G242" s="48">
        <v>900000</v>
      </c>
      <c r="H242" s="48">
        <f>400000+500000</f>
        <v>900000</v>
      </c>
      <c r="I242" s="21"/>
      <c r="J242" s="46">
        <f>44312.93+72738.46+45433.23+87489.28+111234.54+83767.97+66347.46</f>
        <v>511323.87000000005</v>
      </c>
    </row>
    <row r="243" spans="1:10" ht="50.25" customHeight="1">
      <c r="A243" s="12">
        <v>16</v>
      </c>
      <c r="B243" s="39" t="s">
        <v>538</v>
      </c>
      <c r="C243" s="23">
        <v>18</v>
      </c>
      <c r="D243" s="23">
        <v>202</v>
      </c>
      <c r="E243" s="106"/>
      <c r="F243" s="21"/>
      <c r="G243" s="48">
        <v>900000</v>
      </c>
      <c r="H243" s="48">
        <v>900000</v>
      </c>
      <c r="I243" s="21"/>
      <c r="J243" s="25"/>
    </row>
    <row r="244" spans="1:10" ht="50.25" customHeight="1">
      <c r="A244" s="12">
        <v>17</v>
      </c>
      <c r="B244" s="39" t="s">
        <v>563</v>
      </c>
      <c r="C244" s="23">
        <v>16</v>
      </c>
      <c r="D244" s="23">
        <v>101</v>
      </c>
      <c r="E244" s="106" t="s">
        <v>189</v>
      </c>
      <c r="F244" s="21"/>
      <c r="G244" s="48">
        <v>6833520</v>
      </c>
      <c r="H244" s="48">
        <v>3416760</v>
      </c>
      <c r="I244" s="21"/>
      <c r="J244" s="25"/>
    </row>
    <row r="245" spans="1:10" ht="50.25" customHeight="1">
      <c r="A245" s="12">
        <v>18</v>
      </c>
      <c r="B245" s="39" t="s">
        <v>759</v>
      </c>
      <c r="C245" s="23">
        <v>16</v>
      </c>
      <c r="D245" s="23">
        <v>101</v>
      </c>
      <c r="E245" s="106" t="s">
        <v>184</v>
      </c>
      <c r="F245" s="21"/>
      <c r="G245" s="48">
        <f>2301642.02-205</f>
        <v>2301437.02</v>
      </c>
      <c r="H245" s="48">
        <v>1150718.51</v>
      </c>
      <c r="I245" s="21"/>
      <c r="J245" s="25"/>
    </row>
    <row r="246" spans="1:10" ht="50.25" customHeight="1">
      <c r="A246" s="12">
        <v>19</v>
      </c>
      <c r="B246" s="39" t="s">
        <v>621</v>
      </c>
      <c r="C246" s="23">
        <v>16</v>
      </c>
      <c r="D246" s="23">
        <v>101</v>
      </c>
      <c r="E246" s="106" t="s">
        <v>190</v>
      </c>
      <c r="F246" s="21"/>
      <c r="G246" s="48">
        <v>518502.32</v>
      </c>
      <c r="H246" s="48">
        <v>259251.16</v>
      </c>
      <c r="I246" s="21"/>
      <c r="J246" s="45">
        <f>194438.37+64812.79</f>
        <v>259251.16</v>
      </c>
    </row>
    <row r="247" spans="1:10" ht="50.25" customHeight="1">
      <c r="A247" s="12">
        <v>20</v>
      </c>
      <c r="B247" s="39" t="s">
        <v>627</v>
      </c>
      <c r="C247" s="23">
        <v>16</v>
      </c>
      <c r="D247" s="23">
        <v>101</v>
      </c>
      <c r="E247" s="106" t="s">
        <v>190</v>
      </c>
      <c r="F247" s="21"/>
      <c r="G247" s="48">
        <v>1020549.6</v>
      </c>
      <c r="H247" s="48">
        <v>510274.8</v>
      </c>
      <c r="I247" s="21"/>
      <c r="J247" s="25"/>
    </row>
    <row r="248" spans="1:10" ht="50.25" customHeight="1">
      <c r="A248" s="12">
        <v>21</v>
      </c>
      <c r="B248" s="39" t="s">
        <v>651</v>
      </c>
      <c r="C248" s="23">
        <v>16</v>
      </c>
      <c r="D248" s="23">
        <v>101</v>
      </c>
      <c r="E248" s="106" t="s">
        <v>185</v>
      </c>
      <c r="F248" s="21"/>
      <c r="G248" s="48">
        <v>3425326.77</v>
      </c>
      <c r="H248" s="48">
        <f>1284497.53+428165.85</f>
        <v>1712663.38</v>
      </c>
      <c r="I248" s="21"/>
      <c r="J248" s="25"/>
    </row>
    <row r="249" spans="1:10" ht="50.25" customHeight="1">
      <c r="A249" s="12">
        <v>22</v>
      </c>
      <c r="B249" s="39" t="s">
        <v>678</v>
      </c>
      <c r="C249" s="23">
        <v>16</v>
      </c>
      <c r="D249" s="23">
        <v>101</v>
      </c>
      <c r="E249" s="106" t="s">
        <v>189</v>
      </c>
      <c r="F249" s="21"/>
      <c r="G249" s="48">
        <v>6834600</v>
      </c>
      <c r="H249" s="48">
        <v>3759030</v>
      </c>
      <c r="I249" s="21"/>
      <c r="J249" s="25"/>
    </row>
    <row r="250" spans="1:10" ht="50.25" customHeight="1">
      <c r="A250" s="12">
        <v>23</v>
      </c>
      <c r="B250" s="39" t="s">
        <v>727</v>
      </c>
      <c r="C250" s="23">
        <v>21</v>
      </c>
      <c r="D250" s="23">
        <v>101</v>
      </c>
      <c r="E250" s="106"/>
      <c r="F250" s="21"/>
      <c r="G250" s="48">
        <v>416960.54</v>
      </c>
      <c r="H250" s="48">
        <v>208480.27</v>
      </c>
      <c r="I250" s="21"/>
      <c r="J250" s="25"/>
    </row>
    <row r="251" spans="1:10" ht="50.25" customHeight="1">
      <c r="A251" s="12">
        <v>24</v>
      </c>
      <c r="B251" s="39" t="s">
        <v>752</v>
      </c>
      <c r="C251" s="23">
        <v>21</v>
      </c>
      <c r="D251" s="23">
        <v>101</v>
      </c>
      <c r="E251" s="106"/>
      <c r="F251" s="21"/>
      <c r="G251" s="48">
        <v>546718.4</v>
      </c>
      <c r="H251" s="48">
        <v>273359.2</v>
      </c>
      <c r="I251" s="21"/>
      <c r="J251" s="46">
        <v>273359.2</v>
      </c>
    </row>
    <row r="252" spans="1:10">
      <c r="B252" s="39"/>
      <c r="C252" s="23"/>
      <c r="D252" s="23"/>
      <c r="E252" s="23"/>
      <c r="F252" s="37"/>
      <c r="G252" s="98"/>
      <c r="H252" s="98"/>
      <c r="I252" s="37"/>
      <c r="J252" s="102"/>
    </row>
    <row r="253" spans="1:10" s="10" customFormat="1" ht="16.5" thickBot="1">
      <c r="A253" s="134" t="s">
        <v>2</v>
      </c>
      <c r="B253" s="134"/>
      <c r="C253" s="105"/>
      <c r="D253" s="105"/>
      <c r="E253" s="105"/>
      <c r="F253" s="107">
        <f>COUNTA(G228:G251)</f>
        <v>24</v>
      </c>
      <c r="G253" s="108">
        <f>SUM(G228:G252)</f>
        <v>104207933.59999999</v>
      </c>
      <c r="H253" s="108">
        <f>SUM(H228:H252)</f>
        <v>60338132.259999998</v>
      </c>
      <c r="I253" s="107">
        <f>COUNTA(J228:J251)</f>
        <v>13</v>
      </c>
      <c r="J253" s="108">
        <f>SUM(J228:J252)</f>
        <v>31286138.630000003</v>
      </c>
    </row>
    <row r="254" spans="1:10" s="9" customFormat="1" ht="16.5" thickTop="1">
      <c r="A254" s="6"/>
      <c r="B254" s="7"/>
      <c r="C254" s="7"/>
      <c r="D254" s="7"/>
      <c r="E254" s="7"/>
      <c r="G254" s="29"/>
      <c r="H254" s="29"/>
      <c r="J254" s="7"/>
    </row>
    <row r="255" spans="1:10" ht="19.5">
      <c r="A255" s="44" t="s">
        <v>23</v>
      </c>
      <c r="B255" s="43"/>
      <c r="C255" s="72"/>
      <c r="D255" s="72"/>
      <c r="E255" s="72"/>
      <c r="F255" s="21"/>
      <c r="G255" s="30"/>
      <c r="H255" s="30"/>
      <c r="I255" s="21"/>
      <c r="J255" s="25"/>
    </row>
    <row r="256" spans="1:10" ht="30.75" customHeight="1">
      <c r="A256" s="12">
        <v>1</v>
      </c>
      <c r="B256" s="21" t="s">
        <v>166</v>
      </c>
      <c r="C256" s="23">
        <v>7</v>
      </c>
      <c r="D256" s="23">
        <v>301</v>
      </c>
      <c r="E256" s="23" t="s">
        <v>198</v>
      </c>
      <c r="G256" s="48">
        <v>987967.68</v>
      </c>
      <c r="H256" s="48">
        <v>987967.68</v>
      </c>
      <c r="J256" s="46">
        <v>957074.15</v>
      </c>
    </row>
    <row r="257" spans="1:10" ht="45.75" customHeight="1">
      <c r="A257" s="12">
        <v>2</v>
      </c>
      <c r="B257" s="21" t="s">
        <v>167</v>
      </c>
      <c r="C257" s="23">
        <v>7</v>
      </c>
      <c r="D257" s="23">
        <v>301</v>
      </c>
      <c r="E257" s="23" t="s">
        <v>197</v>
      </c>
      <c r="G257" s="48">
        <v>6815873.75</v>
      </c>
      <c r="H257" s="48">
        <v>6815873.75</v>
      </c>
      <c r="J257" s="46">
        <v>6372544.6799999997</v>
      </c>
    </row>
    <row r="258" spans="1:10" ht="31.5" customHeight="1">
      <c r="A258" s="12">
        <v>3</v>
      </c>
      <c r="B258" s="21" t="s">
        <v>236</v>
      </c>
      <c r="C258" s="23">
        <v>9</v>
      </c>
      <c r="D258" s="23">
        <v>302</v>
      </c>
      <c r="E258" s="23" t="s">
        <v>200</v>
      </c>
      <c r="G258" s="48">
        <v>1073177</v>
      </c>
      <c r="H258" s="48">
        <v>536588.5</v>
      </c>
      <c r="J258" s="46">
        <v>526948.5</v>
      </c>
    </row>
    <row r="259" spans="1:10" ht="45.75" customHeight="1">
      <c r="A259" s="12">
        <v>4</v>
      </c>
      <c r="B259" s="39" t="s">
        <v>288</v>
      </c>
      <c r="C259" s="23">
        <v>12</v>
      </c>
      <c r="D259" s="23">
        <v>302</v>
      </c>
      <c r="E259" s="23" t="s">
        <v>204</v>
      </c>
      <c r="G259" s="48">
        <v>646765.43999999994</v>
      </c>
      <c r="H259" s="48">
        <v>323382.71999999997</v>
      </c>
      <c r="J259" s="46">
        <v>298629.55</v>
      </c>
    </row>
    <row r="260" spans="1:10" ht="40.5" customHeight="1">
      <c r="A260" s="12">
        <v>5</v>
      </c>
      <c r="B260" s="39" t="s">
        <v>291</v>
      </c>
      <c r="C260" s="23">
        <v>12</v>
      </c>
      <c r="D260" s="23">
        <v>302</v>
      </c>
      <c r="E260" s="23" t="s">
        <v>200</v>
      </c>
      <c r="G260" s="48">
        <v>1137270</v>
      </c>
      <c r="H260" s="48">
        <v>568635</v>
      </c>
      <c r="J260" s="46">
        <v>556486.67000000004</v>
      </c>
    </row>
    <row r="261" spans="1:10" ht="40.5" customHeight="1">
      <c r="A261" s="12">
        <v>6</v>
      </c>
      <c r="B261" s="39" t="s">
        <v>316</v>
      </c>
      <c r="C261" s="23">
        <v>13</v>
      </c>
      <c r="D261" s="23">
        <v>301</v>
      </c>
      <c r="E261" s="23" t="s">
        <v>198</v>
      </c>
      <c r="G261" s="48">
        <v>704759.41</v>
      </c>
      <c r="H261" s="48">
        <v>704759.41</v>
      </c>
      <c r="J261" s="25"/>
    </row>
    <row r="262" spans="1:10" ht="40.5" customHeight="1">
      <c r="A262" s="12">
        <v>7</v>
      </c>
      <c r="B262" s="39" t="s">
        <v>318</v>
      </c>
      <c r="C262" s="23">
        <v>13</v>
      </c>
      <c r="D262" s="23">
        <v>301</v>
      </c>
      <c r="E262" s="23" t="s">
        <v>197</v>
      </c>
      <c r="G262" s="48">
        <v>1329484.0900000001</v>
      </c>
      <c r="H262" s="48">
        <v>1329484.0899999999</v>
      </c>
      <c r="J262" s="25"/>
    </row>
    <row r="263" spans="1:10" ht="40.5" customHeight="1">
      <c r="A263" s="12">
        <v>8</v>
      </c>
      <c r="B263" s="39" t="s">
        <v>318</v>
      </c>
      <c r="C263" s="23">
        <v>13</v>
      </c>
      <c r="D263" s="23">
        <v>301</v>
      </c>
      <c r="E263" s="23" t="s">
        <v>197</v>
      </c>
      <c r="G263" s="48">
        <v>805416.8</v>
      </c>
      <c r="H263" s="48">
        <v>805416.8</v>
      </c>
      <c r="J263" s="25"/>
    </row>
    <row r="264" spans="1:10" ht="40.5" customHeight="1">
      <c r="A264" s="12">
        <v>9</v>
      </c>
      <c r="B264" s="39" t="s">
        <v>333</v>
      </c>
      <c r="C264" s="23">
        <v>13</v>
      </c>
      <c r="D264" s="23">
        <v>301</v>
      </c>
      <c r="E264" s="23" t="s">
        <v>198</v>
      </c>
      <c r="G264" s="48">
        <v>1323415.97</v>
      </c>
      <c r="H264" s="48">
        <v>1323415.97</v>
      </c>
      <c r="J264" s="25"/>
    </row>
    <row r="265" spans="1:10" ht="40.5" customHeight="1">
      <c r="A265" s="12">
        <v>10</v>
      </c>
      <c r="B265" s="39" t="s">
        <v>167</v>
      </c>
      <c r="C265" s="23">
        <v>13</v>
      </c>
      <c r="D265" s="23">
        <v>301</v>
      </c>
      <c r="E265" s="23" t="s">
        <v>198</v>
      </c>
      <c r="G265" s="48">
        <v>1014812.67</v>
      </c>
      <c r="H265" s="48">
        <v>1014812.67</v>
      </c>
      <c r="J265" s="46">
        <v>999392.51</v>
      </c>
    </row>
    <row r="266" spans="1:10" ht="40.5" customHeight="1">
      <c r="A266" s="12">
        <v>11</v>
      </c>
      <c r="B266" s="39" t="s">
        <v>338</v>
      </c>
      <c r="C266" s="23">
        <v>13</v>
      </c>
      <c r="D266" s="23">
        <v>301</v>
      </c>
      <c r="E266" s="23" t="s">
        <v>198</v>
      </c>
      <c r="G266" s="48">
        <v>1299144.25</v>
      </c>
      <c r="H266" s="48">
        <v>1299144.25</v>
      </c>
      <c r="J266" s="25"/>
    </row>
    <row r="267" spans="1:10" ht="40.5" customHeight="1">
      <c r="A267" s="12">
        <v>12</v>
      </c>
      <c r="B267" s="39" t="s">
        <v>342</v>
      </c>
      <c r="C267" s="23">
        <v>13</v>
      </c>
      <c r="D267" s="23">
        <v>301</v>
      </c>
      <c r="E267" s="23" t="s">
        <v>198</v>
      </c>
      <c r="G267" s="48">
        <v>1783556.2</v>
      </c>
      <c r="H267" s="48">
        <v>1783556.2</v>
      </c>
      <c r="J267" s="25"/>
    </row>
    <row r="268" spans="1:10" ht="40.5" customHeight="1">
      <c r="A268" s="12">
        <v>13</v>
      </c>
      <c r="B268" s="39" t="s">
        <v>89</v>
      </c>
      <c r="C268" s="23">
        <v>13</v>
      </c>
      <c r="D268" s="23">
        <v>301</v>
      </c>
      <c r="E268" s="23" t="s">
        <v>198</v>
      </c>
      <c r="G268" s="48">
        <v>2210239.25</v>
      </c>
      <c r="H268" s="48">
        <v>2210239.25</v>
      </c>
      <c r="J268" s="46">
        <v>2077367.19</v>
      </c>
    </row>
    <row r="269" spans="1:10" ht="40.5" customHeight="1">
      <c r="A269" s="12">
        <v>14</v>
      </c>
      <c r="B269" s="39" t="s">
        <v>248</v>
      </c>
      <c r="C269" s="23">
        <v>14</v>
      </c>
      <c r="D269" s="23">
        <v>101</v>
      </c>
      <c r="E269" s="23" t="s">
        <v>189</v>
      </c>
      <c r="G269" s="48">
        <v>253833.64</v>
      </c>
      <c r="H269" s="48">
        <v>164991.87</v>
      </c>
      <c r="J269" s="46">
        <v>164991.87</v>
      </c>
    </row>
    <row r="270" spans="1:10" ht="40.5" customHeight="1">
      <c r="A270" s="12">
        <v>15</v>
      </c>
      <c r="B270" s="39" t="s">
        <v>710</v>
      </c>
      <c r="C270" s="23">
        <v>15</v>
      </c>
      <c r="D270" s="23">
        <v>302</v>
      </c>
      <c r="E270" s="112" t="s">
        <v>200</v>
      </c>
      <c r="G270" s="48">
        <v>883758.15</v>
      </c>
      <c r="H270" s="48">
        <v>441879.07</v>
      </c>
      <c r="J270" s="25"/>
    </row>
    <row r="271" spans="1:10" ht="40.5" customHeight="1">
      <c r="A271" s="12">
        <v>16</v>
      </c>
      <c r="B271" s="39" t="s">
        <v>407</v>
      </c>
      <c r="C271" s="23">
        <v>15</v>
      </c>
      <c r="D271" s="23">
        <v>302</v>
      </c>
      <c r="E271" s="112" t="s">
        <v>200</v>
      </c>
      <c r="G271" s="48">
        <v>1120875</v>
      </c>
      <c r="H271" s="48">
        <v>560437.5</v>
      </c>
      <c r="J271" s="25"/>
    </row>
    <row r="272" spans="1:10" ht="40.5" customHeight="1">
      <c r="A272" s="12">
        <v>17</v>
      </c>
      <c r="B272" s="39" t="s">
        <v>427</v>
      </c>
      <c r="C272" s="23">
        <v>15</v>
      </c>
      <c r="D272" s="23">
        <v>302</v>
      </c>
      <c r="E272" s="112" t="s">
        <v>200</v>
      </c>
      <c r="G272" s="48">
        <v>1118250</v>
      </c>
      <c r="H272" s="48">
        <v>559125</v>
      </c>
      <c r="J272" s="25"/>
    </row>
    <row r="273" spans="1:10" ht="40.5" customHeight="1">
      <c r="A273" s="12">
        <v>18</v>
      </c>
      <c r="B273" s="39" t="s">
        <v>452</v>
      </c>
      <c r="C273" s="23">
        <v>15</v>
      </c>
      <c r="D273" s="23">
        <v>302</v>
      </c>
      <c r="E273" s="112" t="s">
        <v>404</v>
      </c>
      <c r="G273" s="48">
        <v>1130865</v>
      </c>
      <c r="H273" s="48">
        <f>424074.37+141358.13</f>
        <v>565432.5</v>
      </c>
      <c r="J273" s="25"/>
    </row>
    <row r="274" spans="1:10" ht="40.5" customHeight="1">
      <c r="A274" s="12">
        <v>19</v>
      </c>
      <c r="B274" s="39" t="s">
        <v>463</v>
      </c>
      <c r="C274" s="23">
        <v>15</v>
      </c>
      <c r="D274" s="23">
        <v>302</v>
      </c>
      <c r="E274" s="112" t="s">
        <v>399</v>
      </c>
      <c r="G274" s="48">
        <v>341376.06</v>
      </c>
      <c r="H274" s="48">
        <v>170688.03</v>
      </c>
      <c r="J274" s="25"/>
    </row>
    <row r="275" spans="1:10" ht="40.5" customHeight="1">
      <c r="A275" s="12">
        <v>20</v>
      </c>
      <c r="B275" s="39" t="s">
        <v>465</v>
      </c>
      <c r="C275" s="23">
        <v>15</v>
      </c>
      <c r="D275" s="23">
        <v>302</v>
      </c>
      <c r="E275" s="112" t="s">
        <v>404</v>
      </c>
      <c r="G275" s="48">
        <v>1125973.3600000001</v>
      </c>
      <c r="H275" s="48">
        <v>562986.68000000005</v>
      </c>
      <c r="J275" s="25"/>
    </row>
    <row r="276" spans="1:10" ht="40.5" customHeight="1">
      <c r="A276" s="12">
        <v>21</v>
      </c>
      <c r="B276" s="39" t="s">
        <v>471</v>
      </c>
      <c r="C276" s="23">
        <v>15</v>
      </c>
      <c r="D276" s="23">
        <v>302</v>
      </c>
      <c r="E276" s="114" t="s">
        <v>390</v>
      </c>
      <c r="G276" s="48">
        <v>1130865</v>
      </c>
      <c r="H276" s="48">
        <v>565432.5</v>
      </c>
      <c r="J276" s="25"/>
    </row>
    <row r="277" spans="1:10" ht="40.5" customHeight="1">
      <c r="A277" s="12">
        <v>22</v>
      </c>
      <c r="B277" s="39" t="s">
        <v>477</v>
      </c>
      <c r="C277" s="23">
        <v>15</v>
      </c>
      <c r="D277" s="23">
        <v>302</v>
      </c>
      <c r="E277" s="114" t="s">
        <v>404</v>
      </c>
      <c r="G277" s="48">
        <v>1130865</v>
      </c>
      <c r="H277" s="48">
        <v>565432.5</v>
      </c>
      <c r="J277" s="25"/>
    </row>
    <row r="278" spans="1:10" ht="40.5" customHeight="1">
      <c r="A278" s="12">
        <v>23</v>
      </c>
      <c r="B278" s="39" t="s">
        <v>292</v>
      </c>
      <c r="C278" s="23">
        <v>15</v>
      </c>
      <c r="D278" s="23">
        <v>302</v>
      </c>
      <c r="E278" s="114" t="s">
        <v>390</v>
      </c>
      <c r="G278" s="48">
        <v>821826.75</v>
      </c>
      <c r="H278" s="48">
        <v>410913.37</v>
      </c>
      <c r="J278" s="25"/>
    </row>
    <row r="279" spans="1:10" ht="40.5" customHeight="1">
      <c r="A279" s="12">
        <v>24</v>
      </c>
      <c r="B279" s="39" t="s">
        <v>480</v>
      </c>
      <c r="C279" s="23">
        <v>15</v>
      </c>
      <c r="D279" s="23">
        <v>302</v>
      </c>
      <c r="E279" s="114" t="s">
        <v>390</v>
      </c>
      <c r="G279" s="48">
        <v>1129425</v>
      </c>
      <c r="H279" s="48">
        <v>564712.5</v>
      </c>
      <c r="J279" s="25"/>
    </row>
    <row r="280" spans="1:10" ht="40.5" customHeight="1">
      <c r="A280" s="12">
        <v>25</v>
      </c>
      <c r="B280" s="39" t="s">
        <v>488</v>
      </c>
      <c r="C280" s="23">
        <v>15</v>
      </c>
      <c r="D280" s="23">
        <v>302</v>
      </c>
      <c r="E280" s="114" t="s">
        <v>390</v>
      </c>
      <c r="G280" s="48">
        <v>1130865</v>
      </c>
      <c r="H280" s="48">
        <v>565432.5</v>
      </c>
      <c r="J280" s="25"/>
    </row>
    <row r="281" spans="1:10" ht="40.5" customHeight="1">
      <c r="A281" s="12">
        <v>26</v>
      </c>
      <c r="B281" s="39" t="s">
        <v>489</v>
      </c>
      <c r="C281" s="23">
        <v>15</v>
      </c>
      <c r="D281" s="23">
        <v>302</v>
      </c>
      <c r="E281" s="114" t="s">
        <v>390</v>
      </c>
      <c r="G281" s="48">
        <v>1085243.8999999999</v>
      </c>
      <c r="H281" s="48">
        <f>406966.46+135655.49</f>
        <v>542621.94999999995</v>
      </c>
      <c r="J281" s="25"/>
    </row>
    <row r="282" spans="1:10" ht="40.5" customHeight="1">
      <c r="A282" s="12">
        <v>27</v>
      </c>
      <c r="B282" s="39" t="s">
        <v>491</v>
      </c>
      <c r="C282" s="23">
        <v>15</v>
      </c>
      <c r="D282" s="23">
        <v>302</v>
      </c>
      <c r="E282" s="112" t="s">
        <v>414</v>
      </c>
      <c r="G282" s="48">
        <v>5088892</v>
      </c>
      <c r="H282" s="48">
        <v>2544446</v>
      </c>
      <c r="J282" s="25"/>
    </row>
    <row r="283" spans="1:10" s="10" customFormat="1" ht="32.25" customHeight="1">
      <c r="A283" s="12">
        <v>28</v>
      </c>
      <c r="B283" s="39" t="s">
        <v>500</v>
      </c>
      <c r="C283" s="23">
        <v>15</v>
      </c>
      <c r="D283" s="23">
        <v>302</v>
      </c>
      <c r="E283" s="104" t="s">
        <v>390</v>
      </c>
      <c r="F283" s="21"/>
      <c r="G283" s="48">
        <v>1130865</v>
      </c>
      <c r="H283" s="48">
        <v>565432.5</v>
      </c>
      <c r="J283" s="25"/>
    </row>
    <row r="284" spans="1:10" ht="40.5" customHeight="1">
      <c r="A284" s="12">
        <v>29</v>
      </c>
      <c r="B284" s="39" t="s">
        <v>541</v>
      </c>
      <c r="C284" s="23">
        <v>18</v>
      </c>
      <c r="D284" s="23">
        <v>202</v>
      </c>
      <c r="E284" s="112"/>
      <c r="G284" s="48">
        <v>900000</v>
      </c>
      <c r="H284" s="48">
        <f>400000+500000</f>
        <v>900000</v>
      </c>
      <c r="J284" s="46">
        <f>16453.27+94283.6+65187.55+209230.58+49375.71+137089.59+65745.69</f>
        <v>637365.99</v>
      </c>
    </row>
    <row r="285" spans="1:10" ht="40.5" customHeight="1">
      <c r="A285" s="12">
        <v>30</v>
      </c>
      <c r="B285" s="39" t="s">
        <v>532</v>
      </c>
      <c r="C285" s="23">
        <v>19</v>
      </c>
      <c r="D285" s="23">
        <v>202</v>
      </c>
      <c r="E285" s="112"/>
      <c r="G285" s="48">
        <v>900000</v>
      </c>
      <c r="H285" s="48">
        <f>400000+500000</f>
        <v>900000</v>
      </c>
      <c r="J285" s="46">
        <f>37176.98+155552.63+64331.7+157246.86+73602.94</f>
        <v>487911.11</v>
      </c>
    </row>
    <row r="286" spans="1:10">
      <c r="B286" s="39"/>
      <c r="C286" s="23"/>
      <c r="D286" s="23"/>
      <c r="E286" s="23"/>
      <c r="G286" s="30"/>
      <c r="H286" s="30"/>
      <c r="J286" s="25"/>
    </row>
    <row r="287" spans="1:10" s="10" customFormat="1" ht="16.5" thickBot="1">
      <c r="A287" s="134" t="s">
        <v>2</v>
      </c>
      <c r="B287" s="134"/>
      <c r="C287" s="105"/>
      <c r="D287" s="105"/>
      <c r="E287" s="105"/>
      <c r="F287" s="107">
        <f>COUNTA(G256:G285)</f>
        <v>30</v>
      </c>
      <c r="G287" s="108">
        <f>SUM(G256:G286)</f>
        <v>41555661.369999997</v>
      </c>
      <c r="H287" s="108">
        <f>SUM(H256:H286)</f>
        <v>30853240.760000005</v>
      </c>
      <c r="I287" s="107">
        <f>COUNTA(J256:J285)</f>
        <v>10</v>
      </c>
      <c r="J287" s="108">
        <f>SUM(J256:J286)</f>
        <v>13078712.219999999</v>
      </c>
    </row>
    <row r="288" spans="1:10" s="10" customFormat="1" ht="16.5" thickTop="1">
      <c r="A288" s="6"/>
      <c r="B288" s="26"/>
      <c r="C288" s="26"/>
      <c r="D288" s="26"/>
      <c r="E288" s="26"/>
      <c r="F288" s="49"/>
      <c r="G288" s="31"/>
      <c r="H288" s="31"/>
      <c r="I288" s="49"/>
      <c r="J288" s="31"/>
    </row>
    <row r="289" spans="1:10" s="10" customFormat="1" ht="19.5">
      <c r="A289" s="44" t="s">
        <v>22</v>
      </c>
      <c r="B289" s="43"/>
      <c r="C289" s="72"/>
      <c r="D289" s="72"/>
      <c r="E289" s="72"/>
      <c r="G289" s="30"/>
      <c r="H289" s="30"/>
      <c r="J289" s="25"/>
    </row>
    <row r="290" spans="1:10" s="10" customFormat="1" ht="27" customHeight="1">
      <c r="A290" s="12">
        <v>1</v>
      </c>
      <c r="B290" s="39" t="s">
        <v>138</v>
      </c>
      <c r="C290" s="23">
        <v>5</v>
      </c>
      <c r="D290" s="23">
        <v>302</v>
      </c>
      <c r="E290" s="23" t="s">
        <v>200</v>
      </c>
      <c r="F290" s="4"/>
      <c r="G290" s="48">
        <v>1113750</v>
      </c>
      <c r="H290" s="48">
        <v>556875</v>
      </c>
      <c r="I290" s="4"/>
      <c r="J290" s="46">
        <v>556875</v>
      </c>
    </row>
    <row r="291" spans="1:10" s="10" customFormat="1" ht="34.5" customHeight="1">
      <c r="A291" s="12">
        <v>2</v>
      </c>
      <c r="B291" s="21" t="s">
        <v>70</v>
      </c>
      <c r="C291" s="23">
        <v>7</v>
      </c>
      <c r="D291" s="23">
        <v>301</v>
      </c>
      <c r="E291" s="23" t="s">
        <v>197</v>
      </c>
      <c r="F291" s="4"/>
      <c r="G291" s="48">
        <v>6246589.3199999994</v>
      </c>
      <c r="H291" s="48">
        <v>6246589.3200000012</v>
      </c>
      <c r="I291" s="4"/>
      <c r="J291" s="46">
        <v>6085293.5</v>
      </c>
    </row>
    <row r="292" spans="1:10" s="10" customFormat="1" ht="42" customHeight="1">
      <c r="A292" s="12">
        <v>3</v>
      </c>
      <c r="B292" s="39" t="s">
        <v>475</v>
      </c>
      <c r="C292" s="23">
        <v>15</v>
      </c>
      <c r="D292" s="23">
        <v>302</v>
      </c>
      <c r="E292" s="23" t="s">
        <v>390</v>
      </c>
      <c r="F292" s="4"/>
      <c r="G292" s="48">
        <v>601636.1</v>
      </c>
      <c r="H292" s="48">
        <v>300818.05</v>
      </c>
      <c r="J292" s="25"/>
    </row>
    <row r="293" spans="1:10" s="10" customFormat="1" ht="42" customHeight="1">
      <c r="A293" s="12">
        <v>4</v>
      </c>
      <c r="B293" s="39" t="s">
        <v>640</v>
      </c>
      <c r="C293" s="23">
        <v>16</v>
      </c>
      <c r="D293" s="23">
        <v>101</v>
      </c>
      <c r="E293" s="23" t="s">
        <v>189</v>
      </c>
      <c r="F293" s="4"/>
      <c r="G293" s="48">
        <v>1113845.1599999999</v>
      </c>
      <c r="H293" s="48">
        <v>612614.84</v>
      </c>
      <c r="J293" s="25"/>
    </row>
    <row r="294" spans="1:10" s="10" customFormat="1" ht="42" customHeight="1">
      <c r="A294" s="12">
        <v>5</v>
      </c>
      <c r="B294" s="39" t="s">
        <v>708</v>
      </c>
      <c r="C294" s="23">
        <v>19</v>
      </c>
      <c r="D294" s="23">
        <v>202</v>
      </c>
      <c r="E294" s="23"/>
      <c r="F294" s="4"/>
      <c r="G294" s="48">
        <v>900000</v>
      </c>
      <c r="H294" s="48">
        <v>900000</v>
      </c>
      <c r="I294" s="4"/>
      <c r="J294" s="46">
        <f>25395.19+77237.64+85699.78+246365.46+75179.14</f>
        <v>509877.20999999996</v>
      </c>
    </row>
    <row r="295" spans="1:10" s="10" customFormat="1">
      <c r="A295" s="12"/>
      <c r="B295" s="21"/>
      <c r="C295" s="23"/>
      <c r="D295" s="23"/>
      <c r="E295" s="23"/>
      <c r="F295" s="4"/>
      <c r="G295" s="48"/>
      <c r="H295" s="48"/>
      <c r="J295" s="25"/>
    </row>
    <row r="296" spans="1:10" s="10" customFormat="1" ht="16.5" thickBot="1">
      <c r="A296" s="134" t="s">
        <v>2</v>
      </c>
      <c r="B296" s="134"/>
      <c r="C296" s="105"/>
      <c r="D296" s="105"/>
      <c r="E296" s="105"/>
      <c r="F296" s="107">
        <f>COUNTA(G290:G294)</f>
        <v>5</v>
      </c>
      <c r="G296" s="108">
        <f>SUM(G290:G295)</f>
        <v>9975820.5799999982</v>
      </c>
      <c r="H296" s="108">
        <f>SUM(H290:H295)</f>
        <v>8616897.2100000009</v>
      </c>
      <c r="I296" s="107">
        <f>COUNTA(J290:J294)</f>
        <v>3</v>
      </c>
      <c r="J296" s="108">
        <f>SUM(J290:J295)</f>
        <v>7152045.71</v>
      </c>
    </row>
    <row r="297" spans="1:10" s="10" customFormat="1" ht="16.5" thickTop="1">
      <c r="A297" s="13"/>
      <c r="B297" s="13"/>
      <c r="C297" s="13"/>
      <c r="D297" s="14"/>
      <c r="E297" s="7"/>
      <c r="G297" s="15"/>
      <c r="H297" s="15"/>
      <c r="I297" s="4"/>
      <c r="J297" s="15"/>
    </row>
    <row r="298" spans="1:10" s="9" customFormat="1" ht="19.5">
      <c r="A298" s="44" t="s">
        <v>9</v>
      </c>
      <c r="B298" s="43"/>
      <c r="C298" s="72"/>
      <c r="D298" s="72"/>
      <c r="E298" s="72"/>
      <c r="F298" s="4"/>
      <c r="G298" s="4"/>
      <c r="H298" s="4"/>
      <c r="J298" s="25"/>
    </row>
    <row r="299" spans="1:10" ht="74.25" customHeight="1">
      <c r="A299" s="4">
        <v>1</v>
      </c>
      <c r="B299" s="4" t="s">
        <v>34</v>
      </c>
      <c r="C299" s="4">
        <v>1</v>
      </c>
      <c r="D299" s="1">
        <v>101</v>
      </c>
      <c r="E299" s="12" t="s">
        <v>184</v>
      </c>
      <c r="G299" s="4">
        <v>2286338.27</v>
      </c>
      <c r="H299" s="4">
        <v>1143169.1299999999</v>
      </c>
      <c r="J299" s="11">
        <v>1105681.9199999999</v>
      </c>
    </row>
    <row r="300" spans="1:10" ht="54.75" customHeight="1">
      <c r="A300" s="4">
        <v>2</v>
      </c>
      <c r="B300" s="4" t="s">
        <v>42</v>
      </c>
      <c r="C300" s="4">
        <v>2</v>
      </c>
      <c r="D300" s="1">
        <v>101</v>
      </c>
      <c r="E300" s="12" t="s">
        <v>184</v>
      </c>
      <c r="G300" s="4">
        <v>2136029.0699999998</v>
      </c>
      <c r="H300" s="4">
        <v>1068014.53</v>
      </c>
      <c r="J300" s="11">
        <v>1065144.53</v>
      </c>
    </row>
    <row r="301" spans="1:10">
      <c r="A301" s="4">
        <v>3</v>
      </c>
      <c r="B301" s="4" t="s">
        <v>387</v>
      </c>
      <c r="C301" s="4">
        <v>3</v>
      </c>
      <c r="D301" s="1">
        <v>101</v>
      </c>
      <c r="E301" s="1" t="s">
        <v>189</v>
      </c>
      <c r="G301" s="4">
        <v>3472029.55</v>
      </c>
      <c r="H301" s="4">
        <v>1736014.77</v>
      </c>
      <c r="J301" s="11">
        <v>1443488.15</v>
      </c>
    </row>
    <row r="302" spans="1:10" ht="63" customHeight="1">
      <c r="A302" s="4">
        <v>4</v>
      </c>
      <c r="B302" s="4" t="s">
        <v>100</v>
      </c>
      <c r="C302" s="4">
        <v>6</v>
      </c>
      <c r="D302" s="1">
        <v>101</v>
      </c>
      <c r="E302" s="1" t="s">
        <v>189</v>
      </c>
      <c r="G302" s="11">
        <v>3114996.23</v>
      </c>
      <c r="H302" s="11">
        <v>1713247.92</v>
      </c>
      <c r="J302" s="11">
        <v>1652546.7</v>
      </c>
    </row>
    <row r="303" spans="1:10" ht="38.25" customHeight="1">
      <c r="A303" s="4">
        <v>5</v>
      </c>
      <c r="B303" s="4" t="s">
        <v>107</v>
      </c>
      <c r="C303" s="4">
        <v>6</v>
      </c>
      <c r="D303" s="1">
        <v>103</v>
      </c>
      <c r="E303" s="1" t="s">
        <v>194</v>
      </c>
      <c r="G303" s="11">
        <v>4233073.43</v>
      </c>
      <c r="H303" s="11">
        <v>2116536.7100000004</v>
      </c>
      <c r="J303" s="11">
        <f>1899904.02-24051.89</f>
        <v>1875852.1300000001</v>
      </c>
    </row>
    <row r="304" spans="1:10" ht="39" customHeight="1">
      <c r="A304" s="16">
        <v>6</v>
      </c>
      <c r="B304" s="51" t="s">
        <v>246</v>
      </c>
      <c r="C304" s="12">
        <v>10</v>
      </c>
      <c r="D304" s="1">
        <v>103</v>
      </c>
      <c r="E304" s="1" t="s">
        <v>194</v>
      </c>
      <c r="G304" s="11">
        <v>1006793.16</v>
      </c>
      <c r="H304" s="11">
        <v>503396.58</v>
      </c>
      <c r="J304" s="11">
        <v>503396.58</v>
      </c>
    </row>
    <row r="305" spans="1:11" ht="52.5" customHeight="1">
      <c r="A305" s="99"/>
      <c r="B305" s="51" t="s">
        <v>253</v>
      </c>
      <c r="C305" s="12">
        <v>10</v>
      </c>
      <c r="D305" s="1">
        <v>101</v>
      </c>
      <c r="E305" s="1" t="s">
        <v>185</v>
      </c>
      <c r="F305" s="125"/>
      <c r="G305" s="126"/>
      <c r="H305" s="126"/>
      <c r="J305" s="11">
        <v>925520.66</v>
      </c>
      <c r="K305" s="110" t="s">
        <v>766</v>
      </c>
    </row>
    <row r="306" spans="1:11" ht="46.5" customHeight="1">
      <c r="A306" s="12">
        <v>7</v>
      </c>
      <c r="B306" s="51" t="s">
        <v>276</v>
      </c>
      <c r="C306" s="12">
        <v>11</v>
      </c>
      <c r="D306" s="1">
        <v>101</v>
      </c>
      <c r="E306" s="1" t="s">
        <v>189</v>
      </c>
      <c r="G306" s="11">
        <v>1369655.87</v>
      </c>
      <c r="H306" s="11">
        <v>684827.93</v>
      </c>
      <c r="J306" s="11">
        <v>653437.57999999996</v>
      </c>
    </row>
    <row r="307" spans="1:11" ht="54" customHeight="1">
      <c r="A307" s="12">
        <v>8</v>
      </c>
      <c r="B307" s="51" t="s">
        <v>284</v>
      </c>
      <c r="C307" s="12">
        <v>11</v>
      </c>
      <c r="D307" s="1">
        <v>103</v>
      </c>
      <c r="E307" s="1" t="s">
        <v>194</v>
      </c>
      <c r="G307" s="11">
        <v>4444716.57</v>
      </c>
      <c r="H307" s="11">
        <v>2222358.2799999998</v>
      </c>
      <c r="J307" s="11">
        <v>2068206.9</v>
      </c>
    </row>
    <row r="308" spans="1:11" ht="54" customHeight="1">
      <c r="A308" s="12">
        <v>9</v>
      </c>
      <c r="B308" s="51" t="s">
        <v>340</v>
      </c>
      <c r="C308" s="12">
        <v>13</v>
      </c>
      <c r="D308" s="1">
        <v>301</v>
      </c>
      <c r="E308" s="1" t="s">
        <v>197</v>
      </c>
      <c r="G308" s="11">
        <v>4378884.17</v>
      </c>
      <c r="H308" s="11">
        <v>4378884.17</v>
      </c>
      <c r="J308" s="11"/>
    </row>
    <row r="309" spans="1:11" ht="65.25" customHeight="1">
      <c r="A309" s="12">
        <v>10</v>
      </c>
      <c r="B309" s="51" t="s">
        <v>527</v>
      </c>
      <c r="C309" s="12">
        <v>18</v>
      </c>
      <c r="D309" s="1">
        <v>202</v>
      </c>
      <c r="G309" s="11">
        <v>900000</v>
      </c>
      <c r="H309" s="11">
        <f>400000+500000</f>
        <v>900000</v>
      </c>
      <c r="J309" s="11">
        <f>7004+58663.79+88574.87+91286.55+104644.94+87652.86</f>
        <v>437827.01</v>
      </c>
    </row>
    <row r="310" spans="1:11" ht="65.25" customHeight="1">
      <c r="A310" s="12">
        <v>11</v>
      </c>
      <c r="B310" s="51" t="s">
        <v>588</v>
      </c>
      <c r="C310" s="12">
        <v>16</v>
      </c>
      <c r="D310" s="1">
        <v>101</v>
      </c>
      <c r="E310" s="1" t="s">
        <v>189</v>
      </c>
      <c r="G310" s="11">
        <v>5014566.6399999997</v>
      </c>
      <c r="H310" s="11">
        <v>2507283.3199999998</v>
      </c>
      <c r="J310" s="11">
        <v>2441718.41</v>
      </c>
    </row>
    <row r="311" spans="1:11" ht="65.25" customHeight="1">
      <c r="A311" s="12">
        <v>12</v>
      </c>
      <c r="B311" s="51" t="s">
        <v>644</v>
      </c>
      <c r="C311" s="12">
        <v>16</v>
      </c>
      <c r="D311" s="1">
        <v>101</v>
      </c>
      <c r="E311" s="1" t="s">
        <v>184</v>
      </c>
      <c r="G311" s="11">
        <v>3845513.84</v>
      </c>
      <c r="H311" s="11">
        <v>1922756.92</v>
      </c>
      <c r="J311" s="11">
        <v>1922756.92</v>
      </c>
    </row>
    <row r="312" spans="1:11" ht="65.25" customHeight="1">
      <c r="A312" s="12">
        <v>13</v>
      </c>
      <c r="B312" s="51" t="s">
        <v>647</v>
      </c>
      <c r="C312" s="12">
        <v>16</v>
      </c>
      <c r="D312" s="1">
        <v>101</v>
      </c>
      <c r="E312" s="1" t="s">
        <v>190</v>
      </c>
      <c r="G312" s="11">
        <v>582314.07999999996</v>
      </c>
      <c r="H312" s="11">
        <v>291157.03999999998</v>
      </c>
      <c r="J312" s="11"/>
    </row>
    <row r="313" spans="1:11" ht="65.25" customHeight="1">
      <c r="A313" s="12">
        <v>14</v>
      </c>
      <c r="B313" s="51" t="s">
        <v>648</v>
      </c>
      <c r="C313" s="12">
        <v>16</v>
      </c>
      <c r="D313" s="1">
        <v>101</v>
      </c>
      <c r="E313" s="1" t="s">
        <v>190</v>
      </c>
      <c r="G313" s="11">
        <v>1678355.9</v>
      </c>
      <c r="H313" s="11">
        <v>839177.95</v>
      </c>
      <c r="J313" s="11"/>
    </row>
    <row r="314" spans="1:11" ht="65.25" customHeight="1">
      <c r="A314" s="12">
        <v>15</v>
      </c>
      <c r="B314" s="51" t="s">
        <v>656</v>
      </c>
      <c r="C314" s="12">
        <v>16</v>
      </c>
      <c r="D314" s="1">
        <v>101</v>
      </c>
      <c r="E314" s="1" t="s">
        <v>189</v>
      </c>
      <c r="G314" s="11">
        <v>775374.83</v>
      </c>
      <c r="H314" s="11">
        <v>426456.16</v>
      </c>
      <c r="J314" s="11"/>
    </row>
    <row r="315" spans="1:11" ht="65.25" customHeight="1">
      <c r="A315" s="12">
        <v>16</v>
      </c>
      <c r="B315" s="51" t="s">
        <v>659</v>
      </c>
      <c r="C315" s="12">
        <v>16</v>
      </c>
      <c r="D315" s="1">
        <v>101</v>
      </c>
      <c r="E315" s="1" t="s">
        <v>184</v>
      </c>
      <c r="G315" s="11">
        <v>1341726.3500000001</v>
      </c>
      <c r="H315" s="11">
        <v>670863.17000000004</v>
      </c>
      <c r="J315" s="11"/>
    </row>
    <row r="316" spans="1:11" ht="65.25" customHeight="1">
      <c r="A316" s="12">
        <v>17</v>
      </c>
      <c r="B316" s="51" t="s">
        <v>668</v>
      </c>
      <c r="C316" s="12">
        <v>16</v>
      </c>
      <c r="D316" s="1">
        <v>101</v>
      </c>
      <c r="E316" s="1" t="s">
        <v>190</v>
      </c>
      <c r="G316" s="11">
        <v>705991.5</v>
      </c>
      <c r="H316" s="11">
        <v>352995.75</v>
      </c>
      <c r="J316" s="11">
        <v>352995.75</v>
      </c>
    </row>
    <row r="317" spans="1:11" ht="65.25" customHeight="1">
      <c r="A317" s="12">
        <v>18</v>
      </c>
      <c r="B317" s="51" t="s">
        <v>675</v>
      </c>
      <c r="C317" s="12">
        <v>16</v>
      </c>
      <c r="D317" s="1">
        <v>101</v>
      </c>
      <c r="E317" s="1" t="s">
        <v>184</v>
      </c>
      <c r="G317" s="11">
        <v>1616953.35</v>
      </c>
      <c r="H317" s="11">
        <v>808476.67</v>
      </c>
      <c r="J317" s="11">
        <v>808476.67</v>
      </c>
    </row>
    <row r="318" spans="1:11" ht="65.25" customHeight="1">
      <c r="A318" s="12">
        <v>19</v>
      </c>
      <c r="B318" s="51" t="s">
        <v>682</v>
      </c>
      <c r="C318" s="12">
        <v>17</v>
      </c>
      <c r="D318" s="1">
        <v>103</v>
      </c>
      <c r="E318" s="1" t="s">
        <v>194</v>
      </c>
      <c r="G318" s="11">
        <v>22782000</v>
      </c>
      <c r="H318" s="11">
        <v>11391000</v>
      </c>
      <c r="J318" s="11">
        <v>11391000</v>
      </c>
    </row>
    <row r="319" spans="1:11" ht="65.25" customHeight="1">
      <c r="A319" s="12">
        <v>20</v>
      </c>
      <c r="B319" s="51" t="s">
        <v>688</v>
      </c>
      <c r="C319" s="12">
        <v>17</v>
      </c>
      <c r="D319" s="1">
        <v>103</v>
      </c>
      <c r="E319" s="1" t="s">
        <v>194</v>
      </c>
      <c r="G319" s="11">
        <v>20635376.420000002</v>
      </c>
      <c r="H319" s="11">
        <v>10317688.210000001</v>
      </c>
      <c r="J319" s="11"/>
    </row>
    <row r="320" spans="1:11" ht="65.25" customHeight="1">
      <c r="A320" s="12">
        <v>21</v>
      </c>
      <c r="B320" s="51" t="s">
        <v>696</v>
      </c>
      <c r="C320" s="12">
        <v>17</v>
      </c>
      <c r="D320" s="1">
        <v>103</v>
      </c>
      <c r="E320" s="1" t="s">
        <v>194</v>
      </c>
      <c r="G320" s="11">
        <v>2850710.02</v>
      </c>
      <c r="H320" s="11">
        <v>1425355.01</v>
      </c>
      <c r="J320" s="11">
        <v>1352038.25</v>
      </c>
    </row>
    <row r="321" spans="1:10" ht="65.25" customHeight="1">
      <c r="A321" s="12">
        <v>22</v>
      </c>
      <c r="B321" s="51" t="s">
        <v>528</v>
      </c>
      <c r="C321" s="12">
        <v>19</v>
      </c>
      <c r="D321" s="1">
        <v>202</v>
      </c>
      <c r="G321" s="11">
        <v>900000</v>
      </c>
      <c r="H321" s="11">
        <v>900000</v>
      </c>
      <c r="J321" s="11">
        <f>10222.55+58343.85+78819.85+115250.57+46085.98</f>
        <v>308722.8</v>
      </c>
    </row>
    <row r="322" spans="1:10" ht="65.25" customHeight="1">
      <c r="A322" s="12">
        <v>23</v>
      </c>
      <c r="B322" s="51" t="s">
        <v>526</v>
      </c>
      <c r="C322" s="12">
        <v>19</v>
      </c>
      <c r="D322" s="1">
        <v>202</v>
      </c>
      <c r="G322" s="11">
        <v>900000</v>
      </c>
      <c r="H322" s="11">
        <v>900000</v>
      </c>
      <c r="J322" s="11">
        <f>49375.52+68992.68+109113.94+25676.5+128018.79</f>
        <v>381177.43</v>
      </c>
    </row>
    <row r="323" spans="1:10" ht="65.25" customHeight="1">
      <c r="A323" s="12">
        <v>24</v>
      </c>
      <c r="B323" s="51" t="s">
        <v>656</v>
      </c>
      <c r="C323" s="12">
        <v>20</v>
      </c>
      <c r="D323" s="1">
        <v>103</v>
      </c>
      <c r="G323" s="11">
        <v>6949348.1399999997</v>
      </c>
      <c r="H323" s="11">
        <v>3474674.07</v>
      </c>
      <c r="J323" s="11"/>
    </row>
    <row r="324" spans="1:10" ht="65.25" customHeight="1">
      <c r="A324" s="12">
        <v>25</v>
      </c>
      <c r="B324" s="51" t="s">
        <v>718</v>
      </c>
      <c r="C324" s="12">
        <v>21</v>
      </c>
      <c r="D324" s="1">
        <v>101</v>
      </c>
      <c r="G324" s="11">
        <v>364417.4</v>
      </c>
      <c r="H324" s="11">
        <v>200429.57</v>
      </c>
      <c r="J324" s="11">
        <v>200429.57</v>
      </c>
    </row>
    <row r="325" spans="1:10" ht="65.25" customHeight="1">
      <c r="A325" s="12">
        <v>26</v>
      </c>
      <c r="B325" s="51" t="s">
        <v>741</v>
      </c>
      <c r="C325" s="12">
        <v>21</v>
      </c>
      <c r="D325" s="1">
        <v>101</v>
      </c>
      <c r="G325" s="11">
        <v>1094543</v>
      </c>
      <c r="H325" s="11">
        <v>547271.5</v>
      </c>
      <c r="J325" s="11"/>
    </row>
    <row r="326" spans="1:10" ht="65.25" customHeight="1">
      <c r="A326" s="12">
        <v>27</v>
      </c>
      <c r="B326" s="51" t="s">
        <v>748</v>
      </c>
      <c r="C326" s="12">
        <v>21</v>
      </c>
      <c r="D326" s="1">
        <v>101</v>
      </c>
      <c r="G326" s="11">
        <v>495700.59</v>
      </c>
      <c r="H326" s="11">
        <v>272635.32</v>
      </c>
      <c r="J326" s="11">
        <v>272635.32</v>
      </c>
    </row>
    <row r="327" spans="1:10" ht="65.25" customHeight="1">
      <c r="A327" s="12">
        <v>28</v>
      </c>
      <c r="B327" s="51" t="s">
        <v>749</v>
      </c>
      <c r="C327" s="12">
        <v>21</v>
      </c>
      <c r="D327" s="1">
        <v>101</v>
      </c>
      <c r="G327" s="11">
        <v>863736.21</v>
      </c>
      <c r="H327" s="11">
        <v>475054.92</v>
      </c>
      <c r="J327" s="11"/>
    </row>
    <row r="328" spans="1:10" ht="65.25" customHeight="1">
      <c r="A328" s="12">
        <v>29</v>
      </c>
      <c r="B328" s="51" t="s">
        <v>753</v>
      </c>
      <c r="C328" s="12">
        <v>21</v>
      </c>
      <c r="D328" s="1">
        <v>101</v>
      </c>
      <c r="G328" s="11">
        <v>507699.09</v>
      </c>
      <c r="H328" s="11">
        <v>253849.53999999998</v>
      </c>
      <c r="J328" s="11"/>
    </row>
    <row r="329" spans="1:10">
      <c r="B329" s="51"/>
      <c r="G329" s="11"/>
      <c r="H329" s="11"/>
      <c r="J329" s="11"/>
    </row>
    <row r="330" spans="1:10" s="10" customFormat="1" ht="16.5" thickBot="1">
      <c r="A330" s="134" t="s">
        <v>2</v>
      </c>
      <c r="B330" s="134"/>
      <c r="C330" s="105"/>
      <c r="D330" s="105"/>
      <c r="E330" s="105"/>
      <c r="F330" s="107">
        <f>COUNTA(G299:G328)</f>
        <v>29</v>
      </c>
      <c r="G330" s="108">
        <f>SUM(G299:G329)</f>
        <v>101246843.67999999</v>
      </c>
      <c r="H330" s="108">
        <f>SUM(H299:H329)</f>
        <v>54443575.140000001</v>
      </c>
      <c r="I330" s="107">
        <f>COUNTA(J299:J328)</f>
        <v>20</v>
      </c>
      <c r="J330" s="108">
        <f>SUM(J299:J329)</f>
        <v>31163053.280000001</v>
      </c>
    </row>
    <row r="331" spans="1:10" ht="16.5" thickTop="1">
      <c r="A331" s="13"/>
      <c r="B331" s="13"/>
      <c r="C331" s="13"/>
      <c r="D331" s="14"/>
      <c r="E331" s="7"/>
      <c r="G331" s="15"/>
      <c r="H331" s="15"/>
      <c r="J331" s="15"/>
    </row>
    <row r="332" spans="1:10" s="10" customFormat="1" ht="19.5">
      <c r="A332" s="44" t="s">
        <v>20</v>
      </c>
      <c r="B332" s="43"/>
      <c r="C332" s="72"/>
      <c r="D332" s="72"/>
      <c r="E332" s="72"/>
      <c r="G332" s="30"/>
      <c r="H332" s="30"/>
      <c r="J332" s="25"/>
    </row>
    <row r="333" spans="1:10" s="10" customFormat="1" ht="49.5" customHeight="1">
      <c r="A333" s="12">
        <v>1</v>
      </c>
      <c r="B333" s="21" t="s">
        <v>83</v>
      </c>
      <c r="C333" s="23">
        <v>7</v>
      </c>
      <c r="D333" s="23">
        <v>301</v>
      </c>
      <c r="E333" s="23" t="s">
        <v>197</v>
      </c>
      <c r="F333" s="4"/>
      <c r="G333" s="11">
        <v>4000135.53</v>
      </c>
      <c r="H333" s="11">
        <v>4000135.53</v>
      </c>
      <c r="I333" s="4"/>
      <c r="J333" s="46">
        <v>3609062.9699999997</v>
      </c>
    </row>
    <row r="334" spans="1:10" s="10" customFormat="1" ht="30" customHeight="1">
      <c r="A334" s="12">
        <v>2</v>
      </c>
      <c r="B334" s="21" t="s">
        <v>164</v>
      </c>
      <c r="C334" s="23">
        <v>7</v>
      </c>
      <c r="D334" s="23">
        <v>301</v>
      </c>
      <c r="E334" s="23" t="s">
        <v>197</v>
      </c>
      <c r="F334" s="4"/>
      <c r="G334" s="53">
        <v>4631464.74</v>
      </c>
      <c r="H334" s="53">
        <v>4631464.74</v>
      </c>
      <c r="J334" s="25"/>
    </row>
    <row r="335" spans="1:10" s="10" customFormat="1" ht="31.5">
      <c r="A335" s="12">
        <v>3</v>
      </c>
      <c r="B335" s="39" t="s">
        <v>282</v>
      </c>
      <c r="C335" s="23">
        <v>11</v>
      </c>
      <c r="D335" s="23">
        <v>103</v>
      </c>
      <c r="E335" s="16" t="s">
        <v>195</v>
      </c>
      <c r="F335" s="4"/>
      <c r="G335" s="48">
        <v>426457.21</v>
      </c>
      <c r="H335" s="48">
        <v>213228.6</v>
      </c>
      <c r="I335" s="4"/>
      <c r="J335" s="46">
        <v>212241.86</v>
      </c>
    </row>
    <row r="336" spans="1:10" s="10" customFormat="1" ht="31.5" customHeight="1">
      <c r="A336" s="12">
        <v>4</v>
      </c>
      <c r="B336" s="39" t="s">
        <v>97</v>
      </c>
      <c r="C336" s="23">
        <v>13</v>
      </c>
      <c r="D336" s="23">
        <v>301</v>
      </c>
      <c r="E336" s="23" t="s">
        <v>197</v>
      </c>
      <c r="F336" s="4"/>
      <c r="G336" s="48">
        <v>419381.62</v>
      </c>
      <c r="H336" s="48">
        <v>419381.62</v>
      </c>
      <c r="I336" s="4"/>
      <c r="J336" s="46">
        <v>2854307.01</v>
      </c>
    </row>
    <row r="337" spans="1:10" s="10" customFormat="1" ht="31.5" customHeight="1">
      <c r="A337" s="12">
        <v>5</v>
      </c>
      <c r="B337" s="39" t="s">
        <v>163</v>
      </c>
      <c r="C337" s="23">
        <v>13</v>
      </c>
      <c r="D337" s="23">
        <v>301</v>
      </c>
      <c r="E337" s="23" t="s">
        <v>197</v>
      </c>
      <c r="F337" s="4"/>
      <c r="G337" s="48">
        <v>2778941.76</v>
      </c>
      <c r="H337" s="48">
        <v>2778941.76</v>
      </c>
      <c r="J337" s="25"/>
    </row>
    <row r="338" spans="1:10" s="10" customFormat="1" ht="31.5" customHeight="1">
      <c r="A338" s="12">
        <v>6</v>
      </c>
      <c r="B338" s="39" t="s">
        <v>97</v>
      </c>
      <c r="C338" s="23">
        <v>13</v>
      </c>
      <c r="D338" s="23">
        <v>301</v>
      </c>
      <c r="E338" s="23" t="s">
        <v>198</v>
      </c>
      <c r="F338" s="4"/>
      <c r="G338" s="48">
        <v>2865637.2</v>
      </c>
      <c r="H338" s="48">
        <v>2865637.2</v>
      </c>
      <c r="J338" s="25"/>
    </row>
    <row r="339" spans="1:10" s="10" customFormat="1" ht="31.5" customHeight="1">
      <c r="A339" s="12">
        <v>7</v>
      </c>
      <c r="B339" s="39" t="s">
        <v>163</v>
      </c>
      <c r="C339" s="23">
        <v>13</v>
      </c>
      <c r="D339" s="23">
        <v>301</v>
      </c>
      <c r="E339" s="23" t="s">
        <v>198</v>
      </c>
      <c r="F339" s="4"/>
      <c r="G339" s="48">
        <v>3043777.5</v>
      </c>
      <c r="H339" s="48">
        <v>3043777.5</v>
      </c>
      <c r="J339" s="25"/>
    </row>
    <row r="340" spans="1:10" s="10" customFormat="1" ht="31.5" customHeight="1">
      <c r="A340" s="12">
        <v>8</v>
      </c>
      <c r="B340" s="39" t="s">
        <v>357</v>
      </c>
      <c r="C340" s="23">
        <v>14</v>
      </c>
      <c r="D340" s="23">
        <v>101</v>
      </c>
      <c r="E340" s="23" t="s">
        <v>189</v>
      </c>
      <c r="F340" s="4"/>
      <c r="G340" s="48">
        <v>6765300</v>
      </c>
      <c r="H340" s="48">
        <v>3382650</v>
      </c>
      <c r="I340" s="4"/>
      <c r="J340" s="46">
        <v>3382650</v>
      </c>
    </row>
    <row r="341" spans="1:10" s="10" customFormat="1" ht="31.5" customHeight="1">
      <c r="A341" s="12">
        <v>9</v>
      </c>
      <c r="B341" s="39" t="s">
        <v>762</v>
      </c>
      <c r="C341" s="23">
        <v>18</v>
      </c>
      <c r="D341" s="23">
        <v>202</v>
      </c>
      <c r="E341" s="104"/>
      <c r="F341" s="4"/>
      <c r="G341" s="48">
        <v>900000</v>
      </c>
      <c r="H341" s="48">
        <f>400000+500000</f>
        <v>900000</v>
      </c>
      <c r="I341" s="4"/>
      <c r="J341" s="46">
        <f>18229.8+39608.07+41513.52+115336.19+136963.03+72988.04+75947.92</f>
        <v>500586.56999999995</v>
      </c>
    </row>
    <row r="342" spans="1:10" s="10" customFormat="1" ht="31.5" customHeight="1">
      <c r="A342" s="12">
        <v>10</v>
      </c>
      <c r="B342" s="39" t="s">
        <v>529</v>
      </c>
      <c r="C342" s="23">
        <v>18</v>
      </c>
      <c r="D342" s="23">
        <v>202</v>
      </c>
      <c r="E342" s="104"/>
      <c r="F342" s="4"/>
      <c r="G342" s="48">
        <v>900000</v>
      </c>
      <c r="H342" s="48">
        <f>400000+500000</f>
        <v>900000</v>
      </c>
      <c r="I342" s="4"/>
      <c r="J342" s="46">
        <f>28934.06+52613.39+73005.26+117390.39+118797.3+146848.63+47782.09</f>
        <v>585371.12</v>
      </c>
    </row>
    <row r="343" spans="1:10" s="10" customFormat="1" ht="31.5" customHeight="1">
      <c r="A343" s="12">
        <v>11</v>
      </c>
      <c r="B343" s="39" t="s">
        <v>555</v>
      </c>
      <c r="C343" s="23">
        <v>16</v>
      </c>
      <c r="D343" s="23">
        <v>101</v>
      </c>
      <c r="E343" s="104" t="s">
        <v>190</v>
      </c>
      <c r="F343" s="4"/>
      <c r="G343" s="48">
        <v>1579260.7</v>
      </c>
      <c r="H343" s="48">
        <v>789630.35</v>
      </c>
      <c r="I343" s="4"/>
      <c r="J343" s="46">
        <v>789630.35</v>
      </c>
    </row>
    <row r="344" spans="1:10" s="10" customFormat="1" ht="31.5" customHeight="1">
      <c r="A344" s="12">
        <v>12</v>
      </c>
      <c r="B344" s="39" t="s">
        <v>558</v>
      </c>
      <c r="C344" s="23">
        <v>16</v>
      </c>
      <c r="D344" s="23">
        <v>101</v>
      </c>
      <c r="E344" s="104" t="s">
        <v>190</v>
      </c>
      <c r="F344" s="4"/>
      <c r="G344" s="48">
        <v>2661525.65</v>
      </c>
      <c r="H344" s="48">
        <v>1330762.82</v>
      </c>
      <c r="I344" s="4"/>
      <c r="J344" s="46">
        <v>1324695.26</v>
      </c>
    </row>
    <row r="345" spans="1:10" s="10" customFormat="1" ht="31.5" customHeight="1">
      <c r="A345" s="12">
        <v>13</v>
      </c>
      <c r="B345" s="39" t="s">
        <v>585</v>
      </c>
      <c r="C345" s="23">
        <v>16</v>
      </c>
      <c r="D345" s="23">
        <v>101</v>
      </c>
      <c r="E345" s="104" t="s">
        <v>189</v>
      </c>
      <c r="F345" s="4"/>
      <c r="G345" s="48">
        <v>681613.24</v>
      </c>
      <c r="H345" s="48">
        <v>374887.27999999997</v>
      </c>
      <c r="J345" s="25"/>
    </row>
    <row r="346" spans="1:10" s="10" customFormat="1" ht="31.5" customHeight="1">
      <c r="A346" s="12">
        <v>14</v>
      </c>
      <c r="B346" s="39" t="s">
        <v>599</v>
      </c>
      <c r="C346" s="23">
        <v>16</v>
      </c>
      <c r="D346" s="23">
        <v>101</v>
      </c>
      <c r="E346" s="104" t="s">
        <v>189</v>
      </c>
      <c r="F346" s="4"/>
      <c r="G346" s="48">
        <v>739074.25</v>
      </c>
      <c r="H346" s="48">
        <v>406490.84</v>
      </c>
      <c r="I346" s="4"/>
      <c r="J346" s="46">
        <v>406490.83</v>
      </c>
    </row>
    <row r="347" spans="1:10" s="10" customFormat="1" ht="31.5" customHeight="1">
      <c r="A347" s="12">
        <v>15</v>
      </c>
      <c r="B347" s="39" t="s">
        <v>658</v>
      </c>
      <c r="C347" s="23">
        <v>16</v>
      </c>
      <c r="D347" s="23">
        <v>101</v>
      </c>
      <c r="E347" s="104" t="s">
        <v>184</v>
      </c>
      <c r="F347" s="4"/>
      <c r="G347" s="48">
        <v>3619765.67</v>
      </c>
      <c r="H347" s="48">
        <v>1809882.83</v>
      </c>
      <c r="J347" s="25"/>
    </row>
    <row r="348" spans="1:10" s="10" customFormat="1" ht="31.5" customHeight="1">
      <c r="A348" s="12">
        <v>16</v>
      </c>
      <c r="B348" s="39" t="s">
        <v>599</v>
      </c>
      <c r="C348" s="23">
        <v>17</v>
      </c>
      <c r="D348" s="23">
        <v>103</v>
      </c>
      <c r="E348" s="104" t="s">
        <v>195</v>
      </c>
      <c r="F348" s="4"/>
      <c r="G348" s="48">
        <v>1773332.86</v>
      </c>
      <c r="H348" s="48">
        <v>886666.42999999993</v>
      </c>
      <c r="I348" s="4"/>
      <c r="J348" s="46">
        <v>886666.43</v>
      </c>
    </row>
    <row r="349" spans="1:10" s="10" customFormat="1">
      <c r="A349" s="12"/>
      <c r="B349" s="39"/>
      <c r="C349" s="23"/>
      <c r="D349" s="23"/>
      <c r="E349" s="23"/>
      <c r="G349" s="30"/>
      <c r="H349" s="30"/>
      <c r="J349" s="25"/>
    </row>
    <row r="350" spans="1:10" s="10" customFormat="1" ht="16.5" thickBot="1">
      <c r="A350" s="134" t="s">
        <v>2</v>
      </c>
      <c r="B350" s="134"/>
      <c r="C350" s="105"/>
      <c r="D350" s="105"/>
      <c r="E350" s="105"/>
      <c r="F350" s="107">
        <f>COUNTA(G333:G348)</f>
        <v>16</v>
      </c>
      <c r="G350" s="108">
        <f>SUM(G333:G349)</f>
        <v>37785667.929999992</v>
      </c>
      <c r="H350" s="108">
        <f>SUM(H333:H349)</f>
        <v>28733537.5</v>
      </c>
      <c r="I350" s="107">
        <f>COUNTA(J333:J348)</f>
        <v>10</v>
      </c>
      <c r="J350" s="108">
        <f>SUM(J333:J349)</f>
        <v>14551702.399999999</v>
      </c>
    </row>
    <row r="351" spans="1:10" s="21" customFormat="1" ht="16.5" thickTop="1">
      <c r="A351" s="6"/>
      <c r="B351" s="6"/>
      <c r="C351" s="6"/>
      <c r="D351" s="7"/>
      <c r="E351" s="7"/>
      <c r="G351" s="8"/>
      <c r="H351" s="8"/>
      <c r="J351" s="8"/>
    </row>
    <row r="352" spans="1:10" s="21" customFormat="1" ht="19.5">
      <c r="A352" s="44" t="s">
        <v>10</v>
      </c>
      <c r="B352" s="43"/>
      <c r="C352" s="72"/>
      <c r="D352" s="72"/>
      <c r="E352" s="72"/>
      <c r="G352" s="30"/>
      <c r="H352" s="30"/>
      <c r="J352" s="25"/>
    </row>
    <row r="353" spans="1:10" s="21" customFormat="1" ht="64.5" customHeight="1">
      <c r="A353" s="12">
        <v>1</v>
      </c>
      <c r="B353" s="39" t="s">
        <v>27</v>
      </c>
      <c r="C353" s="23">
        <v>1</v>
      </c>
      <c r="D353" s="23">
        <v>101</v>
      </c>
      <c r="E353" s="23" t="s">
        <v>187</v>
      </c>
      <c r="G353" s="48">
        <v>3543731.66</v>
      </c>
      <c r="H353" s="48">
        <v>1949052.41</v>
      </c>
      <c r="J353" s="46">
        <v>1942453.72</v>
      </c>
    </row>
    <row r="354" spans="1:10" s="21" customFormat="1" ht="48.75" customHeight="1">
      <c r="A354" s="12">
        <v>2</v>
      </c>
      <c r="B354" s="39" t="s">
        <v>28</v>
      </c>
      <c r="C354" s="23">
        <v>1</v>
      </c>
      <c r="D354" s="23">
        <v>101</v>
      </c>
      <c r="E354" s="23" t="s">
        <v>187</v>
      </c>
      <c r="G354" s="48">
        <v>3699317.68</v>
      </c>
      <c r="H354" s="48">
        <v>2034624.72</v>
      </c>
      <c r="J354" s="46">
        <v>2013408.36</v>
      </c>
    </row>
    <row r="355" spans="1:10" s="21" customFormat="1" ht="69" customHeight="1">
      <c r="A355" s="12">
        <v>3</v>
      </c>
      <c r="B355" s="39" t="s">
        <v>30</v>
      </c>
      <c r="C355" s="23">
        <v>1</v>
      </c>
      <c r="D355" s="23">
        <v>101</v>
      </c>
      <c r="E355" s="23" t="s">
        <v>186</v>
      </c>
      <c r="G355" s="48">
        <v>3370109.77</v>
      </c>
      <c r="H355" s="48">
        <v>1853560.37</v>
      </c>
      <c r="J355" s="46">
        <v>1741130.91</v>
      </c>
    </row>
    <row r="356" spans="1:10" s="21" customFormat="1" ht="31.5" customHeight="1">
      <c r="A356" s="12">
        <v>4</v>
      </c>
      <c r="B356" s="21" t="s">
        <v>51</v>
      </c>
      <c r="C356" s="23">
        <v>3</v>
      </c>
      <c r="D356" s="23">
        <v>101</v>
      </c>
      <c r="E356" s="23" t="s">
        <v>186</v>
      </c>
      <c r="G356" s="48">
        <v>1801866.83</v>
      </c>
      <c r="H356" s="48">
        <v>900933.41</v>
      </c>
      <c r="J356" s="46">
        <v>811189.85</v>
      </c>
    </row>
    <row r="357" spans="1:10" s="21" customFormat="1" ht="33.75" customHeight="1">
      <c r="A357" s="12">
        <v>5</v>
      </c>
      <c r="B357" s="21" t="s">
        <v>86</v>
      </c>
      <c r="C357" s="23">
        <v>4</v>
      </c>
      <c r="D357" s="23">
        <v>301</v>
      </c>
      <c r="E357" s="23" t="s">
        <v>198</v>
      </c>
      <c r="G357" s="48">
        <v>2941182.94</v>
      </c>
      <c r="H357" s="48">
        <v>2941182.94</v>
      </c>
      <c r="J357" s="46">
        <v>2806592.7</v>
      </c>
    </row>
    <row r="358" spans="1:10" s="21" customFormat="1" ht="31.5" customHeight="1">
      <c r="A358" s="12">
        <v>6</v>
      </c>
      <c r="B358" s="39" t="s">
        <v>111</v>
      </c>
      <c r="C358" s="23">
        <v>6</v>
      </c>
      <c r="D358" s="23">
        <v>103</v>
      </c>
      <c r="E358" s="23" t="s">
        <v>194</v>
      </c>
      <c r="G358" s="48">
        <v>12624103</v>
      </c>
      <c r="H358" s="48">
        <v>6312051.5</v>
      </c>
      <c r="J358" s="46">
        <v>6094785.04</v>
      </c>
    </row>
    <row r="359" spans="1:10" s="21" customFormat="1" ht="28.5" customHeight="1">
      <c r="A359" s="12">
        <v>7</v>
      </c>
      <c r="B359" s="39" t="s">
        <v>174</v>
      </c>
      <c r="C359" s="23">
        <v>8</v>
      </c>
      <c r="D359" s="23">
        <v>101</v>
      </c>
      <c r="E359" s="23" t="s">
        <v>185</v>
      </c>
      <c r="G359" s="48">
        <v>5327595.26</v>
      </c>
      <c r="H359" s="48">
        <v>2663797.63</v>
      </c>
      <c r="J359" s="46">
        <v>2552684.65</v>
      </c>
    </row>
    <row r="360" spans="1:10" s="21" customFormat="1" ht="81" customHeight="1">
      <c r="A360" s="12">
        <v>8</v>
      </c>
      <c r="B360" s="39" t="s">
        <v>374</v>
      </c>
      <c r="C360" s="23">
        <v>10</v>
      </c>
      <c r="D360" s="23">
        <v>101</v>
      </c>
      <c r="E360" s="23" t="s">
        <v>187</v>
      </c>
      <c r="G360" s="48">
        <v>3913972.45</v>
      </c>
      <c r="H360" s="48">
        <v>2152684.8499999996</v>
      </c>
      <c r="J360" s="46">
        <v>2106809.5499999998</v>
      </c>
    </row>
    <row r="361" spans="1:10" s="21" customFormat="1" ht="47.25">
      <c r="A361" s="12">
        <v>9</v>
      </c>
      <c r="B361" s="39" t="s">
        <v>274</v>
      </c>
      <c r="C361" s="23">
        <v>11</v>
      </c>
      <c r="D361" s="23">
        <v>101</v>
      </c>
      <c r="E361" s="23" t="s">
        <v>189</v>
      </c>
      <c r="G361" s="48">
        <v>1769568.17</v>
      </c>
      <c r="H361" s="48">
        <v>884784.08</v>
      </c>
      <c r="J361" s="46">
        <v>817500.96</v>
      </c>
    </row>
    <row r="362" spans="1:10" s="21" customFormat="1">
      <c r="A362" s="12">
        <v>10</v>
      </c>
      <c r="B362" s="39" t="s">
        <v>327</v>
      </c>
      <c r="C362" s="23">
        <v>13</v>
      </c>
      <c r="D362" s="23">
        <v>301</v>
      </c>
      <c r="E362" s="23" t="s">
        <v>198</v>
      </c>
      <c r="G362" s="48">
        <v>1282535.07</v>
      </c>
      <c r="H362" s="48">
        <v>1282535.07</v>
      </c>
      <c r="J362" s="46">
        <v>1225035.7</v>
      </c>
    </row>
    <row r="363" spans="1:10" s="21" customFormat="1" ht="85.5" customHeight="1">
      <c r="A363" s="12">
        <v>11</v>
      </c>
      <c r="B363" s="39" t="s">
        <v>358</v>
      </c>
      <c r="C363" s="23">
        <v>14</v>
      </c>
      <c r="D363" s="23">
        <v>101</v>
      </c>
      <c r="E363" s="23" t="s">
        <v>187</v>
      </c>
      <c r="G363" s="48">
        <v>3477731.2</v>
      </c>
      <c r="H363" s="48">
        <v>1912752.16</v>
      </c>
      <c r="J363" s="46">
        <v>1911717.61</v>
      </c>
    </row>
    <row r="364" spans="1:10" s="21" customFormat="1" ht="63">
      <c r="A364" s="12">
        <v>12</v>
      </c>
      <c r="B364" s="39" t="s">
        <v>512</v>
      </c>
      <c r="C364" s="23">
        <v>14</v>
      </c>
      <c r="D364" s="23">
        <v>101</v>
      </c>
      <c r="E364" s="23" t="s">
        <v>189</v>
      </c>
      <c r="G364" s="48">
        <v>6010836.4800000004</v>
      </c>
      <c r="H364" s="48">
        <v>3305960.06</v>
      </c>
      <c r="J364" s="46">
        <v>3305960.06</v>
      </c>
    </row>
    <row r="365" spans="1:10" s="21" customFormat="1" ht="33" customHeight="1">
      <c r="A365" s="12">
        <v>13</v>
      </c>
      <c r="B365" s="39" t="s">
        <v>461</v>
      </c>
      <c r="C365" s="23">
        <v>15</v>
      </c>
      <c r="D365" s="23">
        <v>302</v>
      </c>
      <c r="E365" s="23" t="s">
        <v>414</v>
      </c>
      <c r="G365" s="48">
        <v>349546.61</v>
      </c>
      <c r="H365" s="48">
        <v>174773.3</v>
      </c>
      <c r="J365" s="25"/>
    </row>
    <row r="366" spans="1:10" s="21" customFormat="1" ht="33" customHeight="1">
      <c r="A366" s="12">
        <v>14</v>
      </c>
      <c r="B366" s="39" t="s">
        <v>516</v>
      </c>
      <c r="C366" s="23">
        <v>18</v>
      </c>
      <c r="D366" s="23">
        <v>202</v>
      </c>
      <c r="E366" s="23"/>
      <c r="G366" s="48">
        <f>400000+500000</f>
        <v>900000</v>
      </c>
      <c r="H366" s="48">
        <f>400000+500000</f>
        <v>900000</v>
      </c>
      <c r="J366" s="46">
        <f>32105.39+24571.16+78465.65+197464.85+93066.89+82697.05+128558.68</f>
        <v>636929.67000000004</v>
      </c>
    </row>
    <row r="367" spans="1:10" s="21" customFormat="1" ht="33" customHeight="1">
      <c r="A367" s="12">
        <v>15</v>
      </c>
      <c r="B367" s="39" t="s">
        <v>545</v>
      </c>
      <c r="C367" s="23">
        <v>18</v>
      </c>
      <c r="D367" s="23">
        <v>202</v>
      </c>
      <c r="E367" s="23"/>
      <c r="G367" s="48">
        <v>900000</v>
      </c>
      <c r="H367" s="48">
        <v>900000</v>
      </c>
      <c r="J367" s="46">
        <f>20080.58+19480+58293.86+265967.46+57038.16+140010.19+119680.11</f>
        <v>680550.36</v>
      </c>
    </row>
    <row r="368" spans="1:10" s="21" customFormat="1" ht="33" customHeight="1">
      <c r="A368" s="12">
        <v>16</v>
      </c>
      <c r="B368" s="39" t="s">
        <v>578</v>
      </c>
      <c r="C368" s="23">
        <v>16</v>
      </c>
      <c r="D368" s="23">
        <v>101</v>
      </c>
      <c r="E368" s="23" t="s">
        <v>184</v>
      </c>
      <c r="G368" s="48">
        <v>1008826.4</v>
      </c>
      <c r="H368" s="48">
        <v>504413.2</v>
      </c>
      <c r="J368" s="45">
        <f>378309.9+126103.3</f>
        <v>504413.2</v>
      </c>
    </row>
    <row r="369" spans="1:10" s="21" customFormat="1" ht="33" customHeight="1">
      <c r="A369" s="12">
        <v>17</v>
      </c>
      <c r="B369" s="39" t="s">
        <v>598</v>
      </c>
      <c r="C369" s="23">
        <v>16</v>
      </c>
      <c r="D369" s="23">
        <v>101</v>
      </c>
      <c r="E369" s="23" t="s">
        <v>186</v>
      </c>
      <c r="G369" s="48">
        <v>1072622</v>
      </c>
      <c r="H369" s="48">
        <v>536311</v>
      </c>
      <c r="J369" s="46">
        <v>536311</v>
      </c>
    </row>
    <row r="370" spans="1:10" s="21" customFormat="1" ht="33" customHeight="1">
      <c r="A370" s="12">
        <v>18</v>
      </c>
      <c r="B370" s="39" t="s">
        <v>607</v>
      </c>
      <c r="C370" s="23">
        <v>16</v>
      </c>
      <c r="D370" s="23">
        <v>101</v>
      </c>
      <c r="E370" s="23" t="s">
        <v>186</v>
      </c>
      <c r="G370" s="48">
        <v>1791550</v>
      </c>
      <c r="H370" s="48">
        <v>895775</v>
      </c>
      <c r="J370" s="46">
        <v>895775</v>
      </c>
    </row>
    <row r="371" spans="1:10" s="21" customFormat="1" ht="33" customHeight="1">
      <c r="A371" s="12">
        <v>19</v>
      </c>
      <c r="B371" s="39" t="s">
        <v>613</v>
      </c>
      <c r="C371" s="23">
        <v>16</v>
      </c>
      <c r="D371" s="23">
        <v>101</v>
      </c>
      <c r="E371" s="23" t="s">
        <v>190</v>
      </c>
      <c r="G371" s="48">
        <v>589148.38</v>
      </c>
      <c r="H371" s="48">
        <v>294574.19</v>
      </c>
      <c r="J371" s="25"/>
    </row>
    <row r="372" spans="1:10" s="21" customFormat="1" ht="57.75" customHeight="1">
      <c r="A372" s="12">
        <v>20</v>
      </c>
      <c r="B372" s="39" t="s">
        <v>614</v>
      </c>
      <c r="C372" s="23">
        <v>16</v>
      </c>
      <c r="D372" s="23">
        <v>101</v>
      </c>
      <c r="E372" s="23" t="s">
        <v>190</v>
      </c>
      <c r="G372" s="48">
        <v>1091434</v>
      </c>
      <c r="H372" s="48">
        <v>545717</v>
      </c>
      <c r="J372" s="46">
        <v>450217</v>
      </c>
    </row>
    <row r="373" spans="1:10" s="21" customFormat="1" ht="49.5" customHeight="1">
      <c r="A373" s="12">
        <v>21</v>
      </c>
      <c r="B373" s="39" t="s">
        <v>620</v>
      </c>
      <c r="C373" s="23">
        <v>16</v>
      </c>
      <c r="D373" s="23">
        <v>101</v>
      </c>
      <c r="E373" s="23" t="s">
        <v>189</v>
      </c>
      <c r="G373" s="48">
        <v>900196.93</v>
      </c>
      <c r="H373" s="48">
        <v>495108.31</v>
      </c>
      <c r="J373" s="25"/>
    </row>
    <row r="374" spans="1:10" s="21" customFormat="1" ht="33" customHeight="1">
      <c r="A374" s="12">
        <v>22</v>
      </c>
      <c r="B374" s="39" t="s">
        <v>633</v>
      </c>
      <c r="C374" s="23">
        <v>16</v>
      </c>
      <c r="D374" s="23">
        <v>101</v>
      </c>
      <c r="E374" s="23" t="s">
        <v>190</v>
      </c>
      <c r="G374" s="48">
        <v>4819795.18</v>
      </c>
      <c r="H374" s="48">
        <v>2409897.59</v>
      </c>
      <c r="J374" s="46">
        <v>2388325.59</v>
      </c>
    </row>
    <row r="375" spans="1:10" s="21" customFormat="1" ht="33" customHeight="1">
      <c r="A375" s="12">
        <v>23</v>
      </c>
      <c r="B375" s="39" t="s">
        <v>670</v>
      </c>
      <c r="C375" s="23">
        <v>16</v>
      </c>
      <c r="D375" s="23">
        <v>101</v>
      </c>
      <c r="E375" s="23" t="s">
        <v>190</v>
      </c>
      <c r="G375" s="48">
        <v>6695639.4000000004</v>
      </c>
      <c r="H375" s="48">
        <v>3347819.7</v>
      </c>
      <c r="J375" s="25"/>
    </row>
    <row r="376" spans="1:10" s="21" customFormat="1" ht="42.75" customHeight="1">
      <c r="A376" s="12">
        <v>24</v>
      </c>
      <c r="B376" s="39" t="s">
        <v>673</v>
      </c>
      <c r="C376" s="23">
        <v>16</v>
      </c>
      <c r="D376" s="23">
        <v>101</v>
      </c>
      <c r="E376" s="23" t="s">
        <v>190</v>
      </c>
      <c r="G376" s="48">
        <v>6834600</v>
      </c>
      <c r="H376" s="48">
        <v>3759030</v>
      </c>
      <c r="J376" s="25"/>
    </row>
    <row r="377" spans="1:10" s="21" customFormat="1" ht="45.75" customHeight="1">
      <c r="A377" s="12">
        <v>25</v>
      </c>
      <c r="B377" s="39" t="s">
        <v>736</v>
      </c>
      <c r="C377" s="23">
        <v>21</v>
      </c>
      <c r="D377" s="23">
        <v>101</v>
      </c>
      <c r="E377" s="23"/>
      <c r="G377" s="48">
        <v>1154964.1000000001</v>
      </c>
      <c r="H377" s="48">
        <v>635230.25</v>
      </c>
      <c r="J377" s="25"/>
    </row>
    <row r="378" spans="1:10" s="21" customFormat="1" ht="33" customHeight="1">
      <c r="A378" s="12">
        <v>26</v>
      </c>
      <c r="B378" s="39" t="s">
        <v>30</v>
      </c>
      <c r="C378" s="23">
        <v>21</v>
      </c>
      <c r="D378" s="23">
        <v>101</v>
      </c>
      <c r="E378" s="23"/>
      <c r="G378" s="48">
        <v>2662403.63</v>
      </c>
      <c r="H378" s="48">
        <v>1331201.81</v>
      </c>
      <c r="J378" s="25"/>
    </row>
    <row r="379" spans="1:10" s="21" customFormat="1">
      <c r="A379" s="12"/>
      <c r="B379" s="39"/>
      <c r="C379" s="23"/>
      <c r="D379" s="23"/>
      <c r="E379" s="23"/>
      <c r="G379" s="48"/>
      <c r="H379" s="48"/>
      <c r="J379" s="25"/>
    </row>
    <row r="380" spans="1:10" s="10" customFormat="1" ht="16.5" thickBot="1">
      <c r="A380" s="134" t="s">
        <v>2</v>
      </c>
      <c r="B380" s="134"/>
      <c r="C380" s="105"/>
      <c r="D380" s="105"/>
      <c r="E380" s="105"/>
      <c r="F380" s="107">
        <f>COUNTA(G353:G378)</f>
        <v>26</v>
      </c>
      <c r="G380" s="108">
        <f>SUM(G353:G379)</f>
        <v>80533277.140000001</v>
      </c>
      <c r="H380" s="108">
        <f>SUM(H353:H379)</f>
        <v>44923770.549999997</v>
      </c>
      <c r="I380" s="107">
        <f>COUNTA(J353:J378)</f>
        <v>19</v>
      </c>
      <c r="J380" s="108">
        <f>SUM(J353:J379)</f>
        <v>33421790.929999996</v>
      </c>
    </row>
    <row r="381" spans="1:10" s="21" customFormat="1" ht="16.5" thickTop="1">
      <c r="A381" s="13"/>
      <c r="B381" s="13"/>
      <c r="C381" s="13"/>
      <c r="D381" s="14"/>
      <c r="E381" s="7"/>
      <c r="G381" s="15"/>
      <c r="H381" s="15"/>
      <c r="J381" s="15"/>
    </row>
    <row r="382" spans="1:10" s="9" customFormat="1" ht="19.5">
      <c r="A382" s="44" t="s">
        <v>11</v>
      </c>
      <c r="B382" s="43"/>
      <c r="C382" s="72"/>
      <c r="D382" s="72"/>
      <c r="E382" s="72"/>
      <c r="G382" s="30"/>
      <c r="H382" s="30"/>
      <c r="J382" s="25"/>
    </row>
    <row r="383" spans="1:10" s="10" customFormat="1" ht="31.5">
      <c r="A383" s="16">
        <v>1</v>
      </c>
      <c r="B383" s="56" t="s">
        <v>444</v>
      </c>
      <c r="C383" s="23">
        <v>2</v>
      </c>
      <c r="D383" s="23">
        <v>103</v>
      </c>
      <c r="E383" s="23" t="s">
        <v>192</v>
      </c>
      <c r="F383" s="4"/>
      <c r="G383" s="48">
        <v>6305789.2000000002</v>
      </c>
      <c r="H383" s="48">
        <v>3152894.6</v>
      </c>
      <c r="I383" s="4"/>
      <c r="J383" s="46">
        <v>2509167.73</v>
      </c>
    </row>
    <row r="384" spans="1:10" s="10" customFormat="1" ht="33.75" customHeight="1">
      <c r="A384" s="16">
        <v>2</v>
      </c>
      <c r="B384" s="21" t="s">
        <v>38</v>
      </c>
      <c r="C384" s="23">
        <v>2</v>
      </c>
      <c r="D384" s="23">
        <v>103</v>
      </c>
      <c r="E384" s="23" t="s">
        <v>193</v>
      </c>
      <c r="F384" s="4"/>
      <c r="G384" s="48">
        <v>9134151.3499999996</v>
      </c>
      <c r="H384" s="48">
        <v>4567075.68</v>
      </c>
      <c r="J384" s="25"/>
    </row>
    <row r="385" spans="1:10" s="10" customFormat="1" ht="41.25" customHeight="1">
      <c r="A385" s="16">
        <v>3</v>
      </c>
      <c r="B385" s="39" t="s">
        <v>50</v>
      </c>
      <c r="C385" s="23">
        <v>3</v>
      </c>
      <c r="D385" s="23">
        <v>103</v>
      </c>
      <c r="E385" s="23" t="s">
        <v>193</v>
      </c>
      <c r="F385" s="21"/>
      <c r="G385" s="48">
        <v>21530359.879999999</v>
      </c>
      <c r="H385" s="48">
        <v>10765179.939999999</v>
      </c>
      <c r="I385" s="4"/>
      <c r="J385" s="46">
        <v>10076149.050000001</v>
      </c>
    </row>
    <row r="386" spans="1:10" s="10" customFormat="1" ht="38.25" customHeight="1">
      <c r="A386" s="16">
        <v>4</v>
      </c>
      <c r="B386" s="39" t="s">
        <v>108</v>
      </c>
      <c r="C386" s="23">
        <v>6</v>
      </c>
      <c r="D386" s="23">
        <v>103</v>
      </c>
      <c r="E386" s="23" t="s">
        <v>193</v>
      </c>
      <c r="F386" s="21"/>
      <c r="G386" s="48">
        <v>2736141.76</v>
      </c>
      <c r="H386" s="48">
        <v>1368070.88</v>
      </c>
      <c r="I386" s="4"/>
      <c r="J386" s="46">
        <v>1354037.63</v>
      </c>
    </row>
    <row r="387" spans="1:10" s="10" customFormat="1" ht="51" customHeight="1">
      <c r="A387" s="16">
        <v>5</v>
      </c>
      <c r="B387" s="39" t="s">
        <v>218</v>
      </c>
      <c r="C387" s="23">
        <v>5</v>
      </c>
      <c r="D387" s="23">
        <v>302</v>
      </c>
      <c r="E387" s="23" t="s">
        <v>204</v>
      </c>
      <c r="F387" s="21"/>
      <c r="G387" s="48">
        <v>1086706.43</v>
      </c>
      <c r="H387" s="48">
        <v>543353.21</v>
      </c>
      <c r="I387" s="4"/>
      <c r="J387" s="46">
        <v>478966.35</v>
      </c>
    </row>
    <row r="388" spans="1:10" s="10" customFormat="1" ht="48" customHeight="1">
      <c r="A388" s="16">
        <v>6</v>
      </c>
      <c r="B388" s="21" t="s">
        <v>156</v>
      </c>
      <c r="C388" s="23">
        <v>7</v>
      </c>
      <c r="D388" s="23">
        <v>301</v>
      </c>
      <c r="E388" s="23" t="s">
        <v>197</v>
      </c>
      <c r="F388" s="21"/>
      <c r="G388" s="48">
        <v>6445969.6900000004</v>
      </c>
      <c r="H388" s="48">
        <v>6445969.6900000004</v>
      </c>
      <c r="I388" s="4"/>
      <c r="J388" s="46">
        <v>6295227.2800000003</v>
      </c>
    </row>
    <row r="389" spans="1:10" s="10" customFormat="1" ht="42.75" customHeight="1">
      <c r="A389" s="16">
        <v>7</v>
      </c>
      <c r="B389" s="21" t="s">
        <v>92</v>
      </c>
      <c r="C389" s="23">
        <v>7</v>
      </c>
      <c r="D389" s="23">
        <v>301</v>
      </c>
      <c r="E389" s="23" t="s">
        <v>197</v>
      </c>
      <c r="F389" s="21"/>
      <c r="G389" s="48">
        <v>6267698.5700000003</v>
      </c>
      <c r="H389" s="48">
        <v>6267698.5699999994</v>
      </c>
      <c r="J389" s="25"/>
    </row>
    <row r="390" spans="1:10" s="10" customFormat="1" ht="44.25" customHeight="1">
      <c r="A390" s="16">
        <v>8</v>
      </c>
      <c r="B390" s="21" t="s">
        <v>161</v>
      </c>
      <c r="C390" s="23">
        <v>7</v>
      </c>
      <c r="D390" s="23">
        <v>301</v>
      </c>
      <c r="E390" s="23" t="s">
        <v>197</v>
      </c>
      <c r="F390" s="21"/>
      <c r="G390" s="48">
        <v>4971872.41</v>
      </c>
      <c r="H390" s="48">
        <v>4971872.41</v>
      </c>
      <c r="I390" s="4"/>
      <c r="J390" s="46">
        <v>3789066.14</v>
      </c>
    </row>
    <row r="391" spans="1:10" s="10" customFormat="1" ht="33" customHeight="1">
      <c r="A391" s="16">
        <v>9</v>
      </c>
      <c r="B391" s="39" t="s">
        <v>210</v>
      </c>
      <c r="C391" s="23">
        <v>8</v>
      </c>
      <c r="D391" s="23">
        <v>103</v>
      </c>
      <c r="E391" s="23" t="s">
        <v>192</v>
      </c>
      <c r="F391" s="21"/>
      <c r="G391" s="48">
        <v>5955171.3899999997</v>
      </c>
      <c r="H391" s="48">
        <v>2977585.69</v>
      </c>
      <c r="I391" s="4"/>
      <c r="J391" s="46">
        <v>2786772.58</v>
      </c>
    </row>
    <row r="392" spans="1:10" s="10" customFormat="1" ht="48" customHeight="1">
      <c r="A392" s="16">
        <v>10</v>
      </c>
      <c r="B392" s="69" t="s">
        <v>220</v>
      </c>
      <c r="C392" s="23">
        <v>9</v>
      </c>
      <c r="D392" s="23">
        <v>302</v>
      </c>
      <c r="E392" s="23" t="s">
        <v>200</v>
      </c>
      <c r="F392" s="21"/>
      <c r="G392" s="48">
        <v>887851</v>
      </c>
      <c r="H392" s="48">
        <v>443925.5</v>
      </c>
      <c r="I392" s="4"/>
      <c r="J392" s="46">
        <v>393069.2</v>
      </c>
    </row>
    <row r="393" spans="1:10" s="10" customFormat="1" ht="47.25" customHeight="1">
      <c r="A393" s="16">
        <v>11</v>
      </c>
      <c r="B393" s="39" t="s">
        <v>242</v>
      </c>
      <c r="C393" s="23">
        <v>10</v>
      </c>
      <c r="D393" s="23">
        <v>101</v>
      </c>
      <c r="E393" s="23" t="s">
        <v>189</v>
      </c>
      <c r="F393" s="21"/>
      <c r="G393" s="48">
        <v>1615695.83</v>
      </c>
      <c r="H393" s="48">
        <v>807847.91</v>
      </c>
      <c r="I393" s="4"/>
      <c r="J393" s="46">
        <v>803801.06</v>
      </c>
    </row>
    <row r="394" spans="1:10" s="10" customFormat="1" ht="39.75" customHeight="1">
      <c r="A394" s="16">
        <v>12</v>
      </c>
      <c r="B394" s="39" t="s">
        <v>263</v>
      </c>
      <c r="C394" s="23">
        <v>10</v>
      </c>
      <c r="D394" s="23">
        <v>101</v>
      </c>
      <c r="E394" s="23" t="s">
        <v>189</v>
      </c>
      <c r="F394" s="21"/>
      <c r="G394" s="48">
        <v>3769763.1100000003</v>
      </c>
      <c r="H394" s="48">
        <v>2073369.7100000002</v>
      </c>
      <c r="I394" s="4"/>
      <c r="J394" s="46">
        <v>2073369.71</v>
      </c>
    </row>
    <row r="395" spans="1:10" s="10" customFormat="1" ht="57" customHeight="1">
      <c r="A395" s="16">
        <v>13</v>
      </c>
      <c r="B395" s="39" t="s">
        <v>93</v>
      </c>
      <c r="C395" s="23">
        <v>13</v>
      </c>
      <c r="D395" s="23">
        <v>301</v>
      </c>
      <c r="E395" s="23" t="s">
        <v>197</v>
      </c>
      <c r="F395" s="21"/>
      <c r="G395" s="48">
        <v>5424341.6900000004</v>
      </c>
      <c r="H395" s="48">
        <v>5424341.6899999995</v>
      </c>
      <c r="J395" s="25"/>
    </row>
    <row r="396" spans="1:10" s="10" customFormat="1" ht="39.75" customHeight="1">
      <c r="A396" s="16">
        <v>14</v>
      </c>
      <c r="B396" s="39" t="s">
        <v>324</v>
      </c>
      <c r="C396" s="23">
        <v>13</v>
      </c>
      <c r="D396" s="23">
        <v>301</v>
      </c>
      <c r="E396" s="23" t="s">
        <v>197</v>
      </c>
      <c r="F396" s="21"/>
      <c r="G396" s="48">
        <v>5017904.74</v>
      </c>
      <c r="H396" s="48">
        <v>5017904.74</v>
      </c>
      <c r="J396" s="25"/>
    </row>
    <row r="397" spans="1:10" s="10" customFormat="1" ht="39.75" customHeight="1">
      <c r="A397" s="16">
        <v>15</v>
      </c>
      <c r="B397" s="39" t="s">
        <v>359</v>
      </c>
      <c r="C397" s="23">
        <v>14</v>
      </c>
      <c r="D397" s="23">
        <v>101</v>
      </c>
      <c r="E397" s="23" t="s">
        <v>188</v>
      </c>
      <c r="F397" s="21"/>
      <c r="G397" s="48">
        <v>2355576.0699999998</v>
      </c>
      <c r="H397" s="48">
        <v>1177788.03</v>
      </c>
      <c r="I397" s="4"/>
      <c r="J397" s="46">
        <v>1174269.53</v>
      </c>
    </row>
    <row r="398" spans="1:10" s="10" customFormat="1" ht="44.25" customHeight="1">
      <c r="A398" s="16">
        <v>16</v>
      </c>
      <c r="B398" s="39" t="s">
        <v>403</v>
      </c>
      <c r="C398" s="23">
        <v>15</v>
      </c>
      <c r="D398" s="23">
        <v>302</v>
      </c>
      <c r="E398" s="23" t="s">
        <v>404</v>
      </c>
      <c r="F398" s="21"/>
      <c r="G398" s="48">
        <v>1120875</v>
      </c>
      <c r="H398" s="48">
        <v>560437.5</v>
      </c>
      <c r="J398" s="25"/>
    </row>
    <row r="399" spans="1:10" s="10" customFormat="1" ht="44.25" customHeight="1">
      <c r="A399" s="16">
        <v>17</v>
      </c>
      <c r="B399" s="39" t="s">
        <v>522</v>
      </c>
      <c r="C399" s="23">
        <v>18</v>
      </c>
      <c r="D399" s="23">
        <v>202</v>
      </c>
      <c r="E399" s="23"/>
      <c r="F399" s="21"/>
      <c r="G399" s="48">
        <f>400000+500000</f>
        <v>900000</v>
      </c>
      <c r="H399" s="48">
        <f>400000+500000</f>
        <v>900000</v>
      </c>
      <c r="I399" s="4"/>
      <c r="J399" s="46">
        <f>36367.8+126930.99+192538.17+94163.04+69335.96+149784.82+194646.62</f>
        <v>863767.4</v>
      </c>
    </row>
    <row r="400" spans="1:10" s="10" customFormat="1" ht="44.25" customHeight="1">
      <c r="A400" s="16">
        <v>18</v>
      </c>
      <c r="B400" s="110" t="s">
        <v>646</v>
      </c>
      <c r="C400" s="23">
        <v>16</v>
      </c>
      <c r="D400" s="23">
        <v>101</v>
      </c>
      <c r="E400" s="23" t="s">
        <v>184</v>
      </c>
      <c r="F400" s="21"/>
      <c r="G400" s="48">
        <v>2320468.67</v>
      </c>
      <c r="H400" s="48">
        <v>1160234.33</v>
      </c>
      <c r="J400" s="25"/>
    </row>
    <row r="401" spans="1:10" s="10" customFormat="1" ht="44.25" customHeight="1">
      <c r="A401" s="16">
        <v>19</v>
      </c>
      <c r="B401" s="110" t="s">
        <v>681</v>
      </c>
      <c r="C401" s="23">
        <v>17</v>
      </c>
      <c r="D401" s="23">
        <v>103</v>
      </c>
      <c r="E401" s="23" t="s">
        <v>193</v>
      </c>
      <c r="F401" s="21"/>
      <c r="G401" s="48">
        <v>18525795.960000001</v>
      </c>
      <c r="H401" s="48">
        <v>9262897.9800000004</v>
      </c>
      <c r="J401" s="25"/>
    </row>
    <row r="402" spans="1:10" s="10" customFormat="1" ht="44.25" customHeight="1">
      <c r="A402" s="16">
        <v>20</v>
      </c>
      <c r="B402" s="110" t="s">
        <v>685</v>
      </c>
      <c r="C402" s="23">
        <v>17</v>
      </c>
      <c r="D402" s="23">
        <v>103</v>
      </c>
      <c r="E402" s="23" t="s">
        <v>193</v>
      </c>
      <c r="F402" s="21"/>
      <c r="G402" s="48">
        <v>19293685.350000001</v>
      </c>
      <c r="H402" s="48">
        <v>9646842.6699999999</v>
      </c>
      <c r="J402" s="25"/>
    </row>
    <row r="403" spans="1:10" s="10" customFormat="1" ht="44.25" customHeight="1">
      <c r="A403" s="16">
        <v>21</v>
      </c>
      <c r="B403" s="110" t="s">
        <v>687</v>
      </c>
      <c r="C403" s="23">
        <v>17</v>
      </c>
      <c r="D403" s="23">
        <v>103</v>
      </c>
      <c r="E403" s="23" t="s">
        <v>196</v>
      </c>
      <c r="F403" s="21"/>
      <c r="G403" s="48">
        <v>1707849.5</v>
      </c>
      <c r="H403" s="48">
        <v>853924.75</v>
      </c>
      <c r="I403" s="4"/>
      <c r="J403" s="46">
        <v>853924.75</v>
      </c>
    </row>
    <row r="404" spans="1:10" s="10" customFormat="1" ht="44.25" customHeight="1">
      <c r="A404" s="16">
        <v>22</v>
      </c>
      <c r="B404" s="110" t="s">
        <v>689</v>
      </c>
      <c r="C404" s="23">
        <v>17</v>
      </c>
      <c r="D404" s="23">
        <v>103</v>
      </c>
      <c r="E404" s="23" t="s">
        <v>196</v>
      </c>
      <c r="F404" s="21"/>
      <c r="G404" s="48">
        <v>651978.4</v>
      </c>
      <c r="H404" s="48">
        <v>325989.2</v>
      </c>
      <c r="I404" s="4"/>
      <c r="J404" s="46">
        <v>325989.2</v>
      </c>
    </row>
    <row r="405" spans="1:10" s="10" customFormat="1" ht="44.25" customHeight="1">
      <c r="A405" s="16">
        <v>23</v>
      </c>
      <c r="B405" s="110" t="s">
        <v>699</v>
      </c>
      <c r="C405" s="23">
        <v>17</v>
      </c>
      <c r="D405" s="23">
        <v>103</v>
      </c>
      <c r="E405" s="23" t="s">
        <v>193</v>
      </c>
      <c r="F405" s="21"/>
      <c r="G405" s="48">
        <v>15961233.289999999</v>
      </c>
      <c r="H405" s="48">
        <v>7980616.6400000006</v>
      </c>
      <c r="J405" s="25"/>
    </row>
    <row r="406" spans="1:10" s="10" customFormat="1" ht="44.25" customHeight="1">
      <c r="A406" s="16">
        <v>24</v>
      </c>
      <c r="B406" s="39" t="s">
        <v>531</v>
      </c>
      <c r="C406" s="23">
        <v>19</v>
      </c>
      <c r="D406" s="23">
        <v>202</v>
      </c>
      <c r="E406" s="23"/>
      <c r="F406" s="21"/>
      <c r="G406" s="48">
        <v>900000</v>
      </c>
      <c r="H406" s="48">
        <v>900000</v>
      </c>
      <c r="I406" s="4"/>
      <c r="J406" s="46">
        <f>10936.16+16819.94+16129.92+28983.45+27870.14</f>
        <v>100739.61</v>
      </c>
    </row>
    <row r="407" spans="1:10" s="10" customFormat="1" ht="44.25" customHeight="1">
      <c r="A407" s="16">
        <v>25</v>
      </c>
      <c r="B407" s="39" t="s">
        <v>715</v>
      </c>
      <c r="C407" s="23">
        <v>20</v>
      </c>
      <c r="D407" s="23">
        <v>103</v>
      </c>
      <c r="E407" s="23"/>
      <c r="F407" s="21"/>
      <c r="G407" s="48">
        <v>22962000</v>
      </c>
      <c r="H407" s="48">
        <v>11481000</v>
      </c>
      <c r="J407" s="25"/>
    </row>
    <row r="408" spans="1:10" s="10" customFormat="1" ht="44.25" customHeight="1">
      <c r="A408" s="16">
        <v>26</v>
      </c>
      <c r="B408" s="39" t="s">
        <v>716</v>
      </c>
      <c r="C408" s="23">
        <v>20</v>
      </c>
      <c r="D408" s="23">
        <v>103</v>
      </c>
      <c r="E408" s="23"/>
      <c r="F408" s="21"/>
      <c r="G408" s="48">
        <v>10748642.1</v>
      </c>
      <c r="H408" s="48">
        <v>5374321.0499999998</v>
      </c>
      <c r="J408" s="25"/>
    </row>
    <row r="409" spans="1:10" s="10" customFormat="1">
      <c r="A409" s="12"/>
      <c r="B409" s="39"/>
      <c r="C409" s="23"/>
      <c r="D409" s="23"/>
      <c r="E409" s="23"/>
      <c r="F409" s="37"/>
      <c r="G409" s="98"/>
      <c r="H409" s="98"/>
      <c r="J409" s="25"/>
    </row>
    <row r="410" spans="1:10" s="10" customFormat="1" ht="16.5" thickBot="1">
      <c r="A410" s="134" t="s">
        <v>2</v>
      </c>
      <c r="B410" s="134"/>
      <c r="C410" s="105"/>
      <c r="D410" s="105"/>
      <c r="E410" s="105"/>
      <c r="F410" s="107">
        <f>COUNTA(G383:G408)</f>
        <v>26</v>
      </c>
      <c r="G410" s="108">
        <f>SUM(G383:G409)</f>
        <v>178597521.38999996</v>
      </c>
      <c r="H410" s="108">
        <f>SUM(H383:H409)</f>
        <v>104451142.37</v>
      </c>
      <c r="I410" s="107">
        <f>COUNTA(J383:J408)</f>
        <v>15</v>
      </c>
      <c r="J410" s="108">
        <f>SUM(J383:J409)</f>
        <v>33878317.219999999</v>
      </c>
    </row>
    <row r="411" spans="1:10" ht="16.5" thickTop="1">
      <c r="A411" s="13"/>
      <c r="B411" s="13"/>
      <c r="C411" s="13"/>
      <c r="D411" s="7"/>
      <c r="E411" s="7"/>
      <c r="G411" s="4"/>
      <c r="H411" s="4"/>
      <c r="J411" s="15"/>
    </row>
    <row r="412" spans="1:10" ht="19.5">
      <c r="A412" s="44" t="s">
        <v>12</v>
      </c>
      <c r="B412" s="43"/>
      <c r="C412" s="72"/>
      <c r="D412" s="72"/>
      <c r="E412" s="72"/>
      <c r="G412" s="4"/>
      <c r="H412" s="4"/>
      <c r="J412" s="25"/>
    </row>
    <row r="413" spans="1:10" ht="31.5">
      <c r="A413" s="12">
        <v>1</v>
      </c>
      <c r="B413" s="39" t="s">
        <v>130</v>
      </c>
      <c r="C413" s="23">
        <v>1</v>
      </c>
      <c r="D413" s="23">
        <v>101</v>
      </c>
      <c r="E413" s="16" t="s">
        <v>184</v>
      </c>
      <c r="G413" s="48">
        <v>1251176</v>
      </c>
      <c r="H413" s="48">
        <v>625588</v>
      </c>
      <c r="J413" s="46">
        <v>625588</v>
      </c>
    </row>
    <row r="414" spans="1:10">
      <c r="A414" s="4">
        <v>2</v>
      </c>
      <c r="B414" s="4" t="s">
        <v>123</v>
      </c>
      <c r="C414" s="4">
        <v>1</v>
      </c>
      <c r="D414" s="23">
        <v>101</v>
      </c>
      <c r="E414" s="16" t="s">
        <v>184</v>
      </c>
      <c r="G414" s="48">
        <v>828780</v>
      </c>
      <c r="H414" s="48">
        <v>414390</v>
      </c>
      <c r="J414" s="48">
        <v>414390</v>
      </c>
    </row>
    <row r="415" spans="1:10" ht="29.25" customHeight="1">
      <c r="A415" s="4">
        <v>3</v>
      </c>
      <c r="B415" s="4" t="s">
        <v>37</v>
      </c>
      <c r="C415" s="4">
        <v>2</v>
      </c>
      <c r="D415" s="23">
        <v>101</v>
      </c>
      <c r="E415" s="16" t="s">
        <v>184</v>
      </c>
      <c r="G415" s="4">
        <v>4779345.0199999996</v>
      </c>
      <c r="H415" s="4">
        <v>2389672.5099999998</v>
      </c>
      <c r="J415" s="48">
        <v>2297972.64</v>
      </c>
    </row>
    <row r="416" spans="1:10" ht="23.25" customHeight="1">
      <c r="A416" s="4">
        <v>4</v>
      </c>
      <c r="B416" s="4" t="s">
        <v>40</v>
      </c>
      <c r="C416" s="4">
        <v>2</v>
      </c>
      <c r="D416" s="23">
        <v>103</v>
      </c>
      <c r="E416" s="23" t="s">
        <v>193</v>
      </c>
      <c r="G416" s="4">
        <v>991335.04</v>
      </c>
      <c r="H416" s="4">
        <v>495667.52</v>
      </c>
      <c r="J416" s="46">
        <v>428490.55</v>
      </c>
    </row>
    <row r="417" spans="1:10">
      <c r="A417" s="4">
        <v>5</v>
      </c>
      <c r="B417" s="4" t="s">
        <v>48</v>
      </c>
      <c r="C417" s="4">
        <v>3</v>
      </c>
      <c r="D417" s="23">
        <v>101</v>
      </c>
      <c r="E417" s="23" t="s">
        <v>189</v>
      </c>
      <c r="G417" s="4">
        <v>1072964.28</v>
      </c>
      <c r="H417" s="4">
        <v>536482.14</v>
      </c>
      <c r="J417" s="46">
        <v>536482.14</v>
      </c>
    </row>
    <row r="418" spans="1:10" ht="54.75" customHeight="1">
      <c r="A418" s="4">
        <v>6</v>
      </c>
      <c r="B418" s="4" t="s">
        <v>49</v>
      </c>
      <c r="C418" s="4">
        <v>3</v>
      </c>
      <c r="D418" s="23">
        <v>103</v>
      </c>
      <c r="E418" s="23" t="s">
        <v>193</v>
      </c>
      <c r="G418" s="4">
        <v>2395165.0300000003</v>
      </c>
      <c r="H418" s="4">
        <v>1197582.51</v>
      </c>
      <c r="J418" s="46">
        <v>1158950.58</v>
      </c>
    </row>
    <row r="419" spans="1:10" ht="37.5" customHeight="1">
      <c r="A419" s="4">
        <v>7</v>
      </c>
      <c r="B419" s="4" t="s">
        <v>71</v>
      </c>
      <c r="C419" s="4">
        <v>4</v>
      </c>
      <c r="D419" s="23">
        <v>301</v>
      </c>
      <c r="E419" s="23" t="s">
        <v>198</v>
      </c>
      <c r="G419" s="4">
        <v>2181700.5</v>
      </c>
      <c r="H419" s="4">
        <v>2181700.5</v>
      </c>
      <c r="J419" s="46">
        <v>2114272.27</v>
      </c>
    </row>
    <row r="420" spans="1:10" ht="39.75" customHeight="1">
      <c r="A420" s="4">
        <v>8</v>
      </c>
      <c r="B420" s="4" t="s">
        <v>75</v>
      </c>
      <c r="C420" s="4">
        <v>4</v>
      </c>
      <c r="D420" s="23">
        <v>301</v>
      </c>
      <c r="E420" s="23" t="s">
        <v>198</v>
      </c>
      <c r="G420" s="4">
        <v>2186487.46</v>
      </c>
      <c r="H420" s="4">
        <v>2186487.46</v>
      </c>
      <c r="J420" s="46">
        <v>2180213.7400000002</v>
      </c>
    </row>
    <row r="421" spans="1:10">
      <c r="A421" s="4">
        <v>9</v>
      </c>
      <c r="B421" s="4" t="s">
        <v>79</v>
      </c>
      <c r="C421" s="4">
        <v>4</v>
      </c>
      <c r="D421" s="23">
        <v>301</v>
      </c>
      <c r="E421" s="23" t="s">
        <v>197</v>
      </c>
      <c r="G421" s="4">
        <v>6722862.2400000002</v>
      </c>
      <c r="H421" s="4">
        <v>6722862.2400000002</v>
      </c>
      <c r="J421" s="46">
        <v>5350796.6100000003</v>
      </c>
    </row>
    <row r="422" spans="1:10" ht="37.5" customHeight="1">
      <c r="A422" s="4">
        <v>10</v>
      </c>
      <c r="B422" s="4" t="s">
        <v>80</v>
      </c>
      <c r="C422" s="4">
        <v>4</v>
      </c>
      <c r="D422" s="23">
        <v>301</v>
      </c>
      <c r="E422" s="23" t="s">
        <v>198</v>
      </c>
      <c r="G422" s="4">
        <v>1620014.06</v>
      </c>
      <c r="H422" s="4">
        <v>1620014.06</v>
      </c>
      <c r="J422" s="46">
        <v>1454533.23</v>
      </c>
    </row>
    <row r="423" spans="1:10" ht="52.5" customHeight="1">
      <c r="A423" s="4">
        <v>11</v>
      </c>
      <c r="B423" s="4" t="s">
        <v>104</v>
      </c>
      <c r="C423" s="4">
        <v>6</v>
      </c>
      <c r="D423" s="23">
        <v>101</v>
      </c>
      <c r="E423" s="23" t="s">
        <v>189</v>
      </c>
      <c r="G423" s="4">
        <v>1560186.55</v>
      </c>
      <c r="H423" s="4">
        <v>780093.27</v>
      </c>
      <c r="J423" s="46">
        <v>756305.45</v>
      </c>
    </row>
    <row r="424" spans="1:10" ht="62.25" customHeight="1">
      <c r="A424" s="4">
        <v>12</v>
      </c>
      <c r="B424" s="4" t="s">
        <v>123</v>
      </c>
      <c r="C424" s="4">
        <v>6</v>
      </c>
      <c r="D424" s="23">
        <v>101</v>
      </c>
      <c r="E424" s="16" t="s">
        <v>184</v>
      </c>
      <c r="G424" s="4">
        <v>5038605</v>
      </c>
      <c r="H424" s="4">
        <v>2519302.5</v>
      </c>
      <c r="J424" s="46">
        <v>2400131.25</v>
      </c>
    </row>
    <row r="425" spans="1:10" ht="39.75" customHeight="1">
      <c r="A425" s="4">
        <v>13</v>
      </c>
      <c r="B425" s="4" t="s">
        <v>112</v>
      </c>
      <c r="C425" s="4">
        <v>6</v>
      </c>
      <c r="D425" s="23">
        <v>103</v>
      </c>
      <c r="E425" s="23" t="s">
        <v>192</v>
      </c>
      <c r="G425" s="4">
        <v>19433077.850000001</v>
      </c>
      <c r="H425" s="4">
        <v>9716538.9199999999</v>
      </c>
      <c r="J425" s="25"/>
    </row>
    <row r="426" spans="1:10">
      <c r="A426" s="4">
        <v>14</v>
      </c>
      <c r="B426" s="4" t="s">
        <v>73</v>
      </c>
      <c r="C426" s="4">
        <v>7</v>
      </c>
      <c r="D426" s="23">
        <v>301</v>
      </c>
      <c r="E426" s="23" t="s">
        <v>198</v>
      </c>
      <c r="G426" s="4">
        <v>2937418.75</v>
      </c>
      <c r="H426" s="4">
        <v>2937418.75</v>
      </c>
      <c r="J426" s="46">
        <v>2902244.66</v>
      </c>
    </row>
    <row r="427" spans="1:10" ht="39.75" customHeight="1">
      <c r="A427" s="4">
        <v>15</v>
      </c>
      <c r="B427" s="4" t="s">
        <v>159</v>
      </c>
      <c r="C427" s="4">
        <v>7</v>
      </c>
      <c r="D427" s="23">
        <v>301</v>
      </c>
      <c r="E427" s="23" t="s">
        <v>198</v>
      </c>
      <c r="G427" s="4">
        <v>2576923.7999999998</v>
      </c>
      <c r="H427" s="4">
        <v>2576923.7999999998</v>
      </c>
      <c r="J427" s="46">
        <v>2518268.87</v>
      </c>
    </row>
    <row r="428" spans="1:10">
      <c r="A428" s="4">
        <v>16</v>
      </c>
      <c r="B428" s="4" t="s">
        <v>206</v>
      </c>
      <c r="C428" s="4">
        <v>8</v>
      </c>
      <c r="D428" s="23">
        <v>101</v>
      </c>
      <c r="E428" s="23" t="s">
        <v>190</v>
      </c>
      <c r="G428" s="4">
        <v>4006696.1</v>
      </c>
      <c r="H428" s="4">
        <v>2203682.85</v>
      </c>
      <c r="J428" s="46">
        <v>2146448.0299999998</v>
      </c>
    </row>
    <row r="429" spans="1:10" ht="34.5" customHeight="1">
      <c r="A429" s="4">
        <v>17</v>
      </c>
      <c r="B429" s="4" t="s">
        <v>214</v>
      </c>
      <c r="C429" s="4">
        <v>8</v>
      </c>
      <c r="D429" s="23">
        <v>101</v>
      </c>
      <c r="E429" s="16" t="s">
        <v>184</v>
      </c>
      <c r="G429" s="4">
        <v>1624165.02</v>
      </c>
      <c r="H429" s="4">
        <v>812082.51</v>
      </c>
      <c r="J429" s="46">
        <v>775069.29</v>
      </c>
    </row>
    <row r="430" spans="1:10">
      <c r="A430" s="4">
        <v>18</v>
      </c>
      <c r="B430" s="4" t="s">
        <v>211</v>
      </c>
      <c r="C430" s="4">
        <v>8</v>
      </c>
      <c r="D430" s="23">
        <v>103</v>
      </c>
      <c r="E430" s="23" t="s">
        <v>194</v>
      </c>
      <c r="G430" s="4">
        <v>12304436.26</v>
      </c>
      <c r="H430" s="4">
        <v>6152218.1299999999</v>
      </c>
      <c r="J430" s="25"/>
    </row>
    <row r="431" spans="1:10">
      <c r="A431" s="4">
        <v>19</v>
      </c>
      <c r="B431" s="4" t="s">
        <v>181</v>
      </c>
      <c r="C431" s="4">
        <v>8</v>
      </c>
      <c r="D431" s="23">
        <v>101</v>
      </c>
      <c r="E431" s="23" t="s">
        <v>189</v>
      </c>
      <c r="G431" s="4">
        <v>734305.62</v>
      </c>
      <c r="H431" s="4">
        <v>367152.81</v>
      </c>
      <c r="I431" s="21"/>
      <c r="J431" s="46">
        <v>365320.11</v>
      </c>
    </row>
    <row r="432" spans="1:10" ht="44.25" customHeight="1">
      <c r="A432" s="4">
        <v>20</v>
      </c>
      <c r="B432" s="4" t="s">
        <v>233</v>
      </c>
      <c r="C432" s="4">
        <v>9</v>
      </c>
      <c r="D432" s="23">
        <v>302</v>
      </c>
      <c r="E432" s="23" t="s">
        <v>204</v>
      </c>
      <c r="G432" s="4">
        <v>840853.29</v>
      </c>
      <c r="H432" s="4">
        <v>420426.64</v>
      </c>
      <c r="I432" s="21"/>
      <c r="J432" s="46">
        <v>394074.13</v>
      </c>
    </row>
    <row r="433" spans="1:10" ht="36.75" customHeight="1">
      <c r="A433" s="4">
        <v>21</v>
      </c>
      <c r="B433" s="4" t="s">
        <v>238</v>
      </c>
      <c r="C433" s="4">
        <v>10</v>
      </c>
      <c r="D433" s="23">
        <v>101</v>
      </c>
      <c r="E433" s="23" t="s">
        <v>189</v>
      </c>
      <c r="G433" s="4">
        <v>1131194.73</v>
      </c>
      <c r="H433" s="4">
        <v>622157.1</v>
      </c>
      <c r="I433" s="21"/>
      <c r="J433" s="46">
        <v>588665.27</v>
      </c>
    </row>
    <row r="434" spans="1:10" ht="36.75" customHeight="1">
      <c r="A434" s="4">
        <v>22</v>
      </c>
      <c r="B434" s="4" t="s">
        <v>244</v>
      </c>
      <c r="C434" s="4">
        <v>10</v>
      </c>
      <c r="D434" s="23">
        <v>101</v>
      </c>
      <c r="E434" s="23" t="s">
        <v>187</v>
      </c>
      <c r="G434" s="4">
        <v>3663178.14</v>
      </c>
      <c r="H434" s="4">
        <v>1831589.0699999998</v>
      </c>
      <c r="I434" s="21"/>
      <c r="J434" s="46">
        <v>1770255.02</v>
      </c>
    </row>
    <row r="435" spans="1:10" ht="45" customHeight="1">
      <c r="A435" s="4">
        <v>23</v>
      </c>
      <c r="B435" s="4" t="s">
        <v>306</v>
      </c>
      <c r="C435" s="4">
        <v>10</v>
      </c>
      <c r="D435" s="23">
        <v>101</v>
      </c>
      <c r="E435" s="23" t="s">
        <v>187</v>
      </c>
      <c r="G435" s="4">
        <v>3412351.64</v>
      </c>
      <c r="H435" s="4">
        <v>1876793.4</v>
      </c>
      <c r="I435" s="21"/>
      <c r="J435" s="46">
        <v>1868177.4300000002</v>
      </c>
    </row>
    <row r="436" spans="1:10" ht="36.75" customHeight="1">
      <c r="A436" s="4">
        <v>24</v>
      </c>
      <c r="B436" s="4" t="s">
        <v>251</v>
      </c>
      <c r="C436" s="4">
        <v>10</v>
      </c>
      <c r="D436" s="23">
        <v>101</v>
      </c>
      <c r="E436" s="23" t="s">
        <v>189</v>
      </c>
      <c r="G436" s="4">
        <v>858950</v>
      </c>
      <c r="H436" s="4">
        <v>429475</v>
      </c>
      <c r="I436" s="21"/>
      <c r="J436" s="46">
        <v>429475</v>
      </c>
    </row>
    <row r="437" spans="1:10" ht="46.5" customHeight="1">
      <c r="A437" s="4">
        <v>25</v>
      </c>
      <c r="B437" s="4" t="s">
        <v>260</v>
      </c>
      <c r="C437" s="4">
        <v>10</v>
      </c>
      <c r="D437" s="23">
        <v>101</v>
      </c>
      <c r="E437" s="23" t="s">
        <v>189</v>
      </c>
      <c r="G437" s="4">
        <v>1157786.3899999999</v>
      </c>
      <c r="H437" s="4">
        <v>636782.51</v>
      </c>
      <c r="I437" s="21"/>
      <c r="J437" s="46">
        <v>598859.28</v>
      </c>
    </row>
    <row r="438" spans="1:10" ht="46.5" customHeight="1">
      <c r="A438" s="4">
        <v>26</v>
      </c>
      <c r="B438" s="4" t="s">
        <v>373</v>
      </c>
      <c r="C438" s="4">
        <v>10</v>
      </c>
      <c r="D438" s="23">
        <v>103</v>
      </c>
      <c r="E438" s="23" t="s">
        <v>194</v>
      </c>
      <c r="G438" s="4">
        <v>22486500</v>
      </c>
      <c r="H438" s="4">
        <v>11243250</v>
      </c>
      <c r="I438" s="21"/>
      <c r="J438" s="46">
        <v>11226079.9</v>
      </c>
    </row>
    <row r="439" spans="1:10" ht="46.5" customHeight="1">
      <c r="A439" s="4">
        <v>27</v>
      </c>
      <c r="B439" s="4" t="s">
        <v>266</v>
      </c>
      <c r="C439" s="4">
        <v>10</v>
      </c>
      <c r="D439" s="23">
        <v>101</v>
      </c>
      <c r="E439" s="16" t="s">
        <v>184</v>
      </c>
      <c r="G439" s="4">
        <v>1250813.51</v>
      </c>
      <c r="H439" s="4">
        <v>687947.42999999993</v>
      </c>
      <c r="I439" s="21"/>
      <c r="J439" s="46">
        <v>687947.43</v>
      </c>
    </row>
    <row r="440" spans="1:10" ht="46.5" customHeight="1">
      <c r="A440" s="4">
        <v>28</v>
      </c>
      <c r="B440" s="4" t="s">
        <v>267</v>
      </c>
      <c r="C440" s="4">
        <v>10</v>
      </c>
      <c r="D440" s="23">
        <v>101</v>
      </c>
      <c r="E440" s="23" t="s">
        <v>186</v>
      </c>
      <c r="G440" s="4">
        <v>5308159.8099999996</v>
      </c>
      <c r="H440" s="4">
        <v>2919487.9</v>
      </c>
      <c r="I440" s="21"/>
      <c r="J440" s="25"/>
    </row>
    <row r="441" spans="1:10" ht="46.5" customHeight="1">
      <c r="A441" s="4">
        <v>29</v>
      </c>
      <c r="B441" s="4" t="s">
        <v>268</v>
      </c>
      <c r="C441" s="4">
        <v>10</v>
      </c>
      <c r="D441" s="23">
        <v>103</v>
      </c>
      <c r="E441" s="23" t="s">
        <v>194</v>
      </c>
      <c r="G441" s="4">
        <v>15204162.6</v>
      </c>
      <c r="H441" s="4">
        <v>7602081.2999999998</v>
      </c>
      <c r="I441" s="21"/>
      <c r="J441" s="25"/>
    </row>
    <row r="442" spans="1:10" ht="37.5" customHeight="1">
      <c r="A442" s="4">
        <v>30</v>
      </c>
      <c r="B442" s="4" t="s">
        <v>278</v>
      </c>
      <c r="C442" s="4">
        <v>11</v>
      </c>
      <c r="D442" s="23">
        <v>101</v>
      </c>
      <c r="E442" s="23" t="s">
        <v>189</v>
      </c>
      <c r="G442" s="4">
        <v>5750655.7199999997</v>
      </c>
      <c r="H442" s="4">
        <v>2875327.8600000003</v>
      </c>
      <c r="I442" s="21"/>
      <c r="J442" s="46">
        <v>2875327.86</v>
      </c>
    </row>
    <row r="443" spans="1:10" ht="51.75" customHeight="1">
      <c r="A443" s="4">
        <v>31</v>
      </c>
      <c r="B443" s="4" t="s">
        <v>281</v>
      </c>
      <c r="C443" s="4">
        <v>11</v>
      </c>
      <c r="D443" s="23">
        <v>101</v>
      </c>
      <c r="E443" s="23" t="s">
        <v>189</v>
      </c>
      <c r="G443" s="4">
        <v>1976245.66</v>
      </c>
      <c r="H443" s="4">
        <v>988122.83</v>
      </c>
      <c r="I443" s="21"/>
      <c r="J443" s="46">
        <v>985255.28</v>
      </c>
    </row>
    <row r="444" spans="1:10" ht="51.75" customHeight="1">
      <c r="A444" s="4">
        <v>32</v>
      </c>
      <c r="B444" s="4" t="s">
        <v>64</v>
      </c>
      <c r="C444" s="4">
        <v>13</v>
      </c>
      <c r="D444" s="23">
        <v>301</v>
      </c>
      <c r="E444" s="23" t="s">
        <v>198</v>
      </c>
      <c r="G444" s="4">
        <v>2683915.89</v>
      </c>
      <c r="H444" s="4">
        <v>2683915.8899999997</v>
      </c>
      <c r="I444" s="21"/>
      <c r="J444" s="46">
        <v>2683564.8499999996</v>
      </c>
    </row>
    <row r="445" spans="1:10" ht="51.75" customHeight="1">
      <c r="A445" s="4">
        <v>33</v>
      </c>
      <c r="B445" s="4" t="s">
        <v>61</v>
      </c>
      <c r="C445" s="4">
        <v>13</v>
      </c>
      <c r="D445" s="23">
        <v>301</v>
      </c>
      <c r="E445" s="23" t="s">
        <v>198</v>
      </c>
      <c r="G445" s="4">
        <v>770653.36</v>
      </c>
      <c r="H445" s="4">
        <v>770653.36</v>
      </c>
      <c r="I445" s="21"/>
      <c r="J445" s="46">
        <v>755430.85</v>
      </c>
    </row>
    <row r="446" spans="1:10" ht="51.75" customHeight="1">
      <c r="A446" s="4">
        <v>34</v>
      </c>
      <c r="B446" s="4" t="s">
        <v>61</v>
      </c>
      <c r="C446" s="4">
        <v>13</v>
      </c>
      <c r="D446" s="23">
        <v>301</v>
      </c>
      <c r="E446" s="23" t="s">
        <v>198</v>
      </c>
      <c r="G446" s="4">
        <v>2304916.64</v>
      </c>
      <c r="H446" s="4">
        <v>2304916.64</v>
      </c>
      <c r="I446" s="21"/>
      <c r="J446" s="25"/>
    </row>
    <row r="447" spans="1:10" ht="51.75" customHeight="1">
      <c r="A447" s="4">
        <v>35</v>
      </c>
      <c r="B447" s="4" t="s">
        <v>79</v>
      </c>
      <c r="C447" s="4">
        <v>13</v>
      </c>
      <c r="D447" s="23">
        <v>301</v>
      </c>
      <c r="E447" s="23" t="s">
        <v>198</v>
      </c>
      <c r="G447" s="4">
        <v>3043777.5</v>
      </c>
      <c r="H447" s="4">
        <v>3043777.5</v>
      </c>
      <c r="I447" s="21"/>
      <c r="J447" s="46">
        <v>2748950.61</v>
      </c>
    </row>
    <row r="448" spans="1:10" ht="27.75" customHeight="1">
      <c r="A448" s="4">
        <v>36</v>
      </c>
      <c r="B448" s="4" t="s">
        <v>75</v>
      </c>
      <c r="C448" s="4">
        <v>13</v>
      </c>
      <c r="D448" s="23">
        <v>301</v>
      </c>
      <c r="E448" s="23" t="s">
        <v>198</v>
      </c>
      <c r="G448" s="4">
        <v>883732.76</v>
      </c>
      <c r="H448" s="4">
        <v>883732.76</v>
      </c>
      <c r="I448" s="21"/>
      <c r="J448" s="46">
        <v>883732.76</v>
      </c>
    </row>
    <row r="449" spans="1:10" ht="42.75" customHeight="1">
      <c r="A449" s="4">
        <v>37</v>
      </c>
      <c r="B449" s="4" t="s">
        <v>80</v>
      </c>
      <c r="C449" s="4">
        <v>13</v>
      </c>
      <c r="D449" s="23">
        <v>301</v>
      </c>
      <c r="E449" s="23" t="s">
        <v>198</v>
      </c>
      <c r="G449" s="4">
        <v>1237170.28</v>
      </c>
      <c r="H449" s="4">
        <v>1237170.28</v>
      </c>
      <c r="I449" s="21"/>
      <c r="J449" s="46">
        <v>1218330.1000000001</v>
      </c>
    </row>
    <row r="450" spans="1:10" ht="30" customHeight="1">
      <c r="A450" s="4">
        <v>38</v>
      </c>
      <c r="B450" s="4" t="s">
        <v>71</v>
      </c>
      <c r="C450" s="4">
        <v>13</v>
      </c>
      <c r="D450" s="23">
        <v>301</v>
      </c>
      <c r="E450" s="23" t="s">
        <v>198</v>
      </c>
      <c r="G450" s="4">
        <v>742884.03</v>
      </c>
      <c r="H450" s="4">
        <v>742884.03</v>
      </c>
      <c r="I450" s="21"/>
      <c r="J450" s="46">
        <v>712174.17</v>
      </c>
    </row>
    <row r="451" spans="1:10" ht="41.25" customHeight="1">
      <c r="A451" s="4">
        <v>39</v>
      </c>
      <c r="B451" s="4" t="s">
        <v>335</v>
      </c>
      <c r="C451" s="4">
        <v>13</v>
      </c>
      <c r="D451" s="23">
        <v>301</v>
      </c>
      <c r="E451" s="23" t="s">
        <v>198</v>
      </c>
      <c r="G451" s="4">
        <v>2612887.7599999998</v>
      </c>
      <c r="H451" s="4">
        <v>2612887.7599999998</v>
      </c>
      <c r="I451" s="21"/>
      <c r="J451" s="46">
        <f>1958857.18+652952.39</f>
        <v>2611809.5699999998</v>
      </c>
    </row>
    <row r="452" spans="1:10" ht="51.75" customHeight="1">
      <c r="A452" s="4">
        <v>40</v>
      </c>
      <c r="B452" s="4" t="s">
        <v>360</v>
      </c>
      <c r="C452" s="4">
        <v>14</v>
      </c>
      <c r="D452" s="23">
        <v>101</v>
      </c>
      <c r="E452" s="23" t="s">
        <v>185</v>
      </c>
      <c r="G452" s="4">
        <v>3042306.37</v>
      </c>
      <c r="H452" s="4">
        <v>1521153.18</v>
      </c>
      <c r="I452" s="21"/>
      <c r="J452" s="46">
        <v>1508808.58</v>
      </c>
    </row>
    <row r="453" spans="1:10" ht="51.75" customHeight="1">
      <c r="A453" s="4">
        <v>41</v>
      </c>
      <c r="B453" s="4" t="s">
        <v>361</v>
      </c>
      <c r="C453" s="4">
        <v>14</v>
      </c>
      <c r="D453" s="23">
        <v>103</v>
      </c>
      <c r="E453" s="23" t="s">
        <v>194</v>
      </c>
      <c r="G453" s="4">
        <v>1141511.56</v>
      </c>
      <c r="H453" s="4">
        <v>570755.78</v>
      </c>
      <c r="I453" s="21"/>
      <c r="J453" s="46">
        <v>568890.9</v>
      </c>
    </row>
    <row r="454" spans="1:10" ht="51.75" customHeight="1">
      <c r="A454" s="4">
        <v>42</v>
      </c>
      <c r="B454" s="4" t="s">
        <v>362</v>
      </c>
      <c r="C454" s="4">
        <v>14</v>
      </c>
      <c r="D454" s="23">
        <v>101</v>
      </c>
      <c r="E454" s="23" t="s">
        <v>188</v>
      </c>
      <c r="G454" s="4">
        <v>1267661.79</v>
      </c>
      <c r="H454" s="4">
        <v>633830.89</v>
      </c>
      <c r="I454" s="21"/>
      <c r="J454" s="46">
        <v>612279.89</v>
      </c>
    </row>
    <row r="455" spans="1:10" ht="51.75" customHeight="1">
      <c r="A455" s="4">
        <v>43</v>
      </c>
      <c r="B455" s="4" t="s">
        <v>363</v>
      </c>
      <c r="C455" s="4">
        <v>14</v>
      </c>
      <c r="D455" s="23">
        <v>101</v>
      </c>
      <c r="E455" s="23" t="s">
        <v>185</v>
      </c>
      <c r="G455" s="4">
        <v>6606245.1500000004</v>
      </c>
      <c r="H455" s="4">
        <v>3303122.57</v>
      </c>
      <c r="I455" s="21"/>
      <c r="J455" s="46">
        <v>3258518.71</v>
      </c>
    </row>
    <row r="456" spans="1:10" ht="51.75" customHeight="1">
      <c r="A456" s="4">
        <v>44</v>
      </c>
      <c r="B456" s="4" t="s">
        <v>364</v>
      </c>
      <c r="C456" s="4">
        <v>14</v>
      </c>
      <c r="D456" s="23">
        <v>101</v>
      </c>
      <c r="E456" s="23" t="s">
        <v>185</v>
      </c>
      <c r="G456" s="4">
        <v>6498507.2399999993</v>
      </c>
      <c r="H456" s="4">
        <v>3249253.62</v>
      </c>
      <c r="I456" s="21"/>
      <c r="J456" s="46">
        <v>3208345.54</v>
      </c>
    </row>
    <row r="457" spans="1:10" ht="51.75" customHeight="1">
      <c r="A457" s="4">
        <v>45</v>
      </c>
      <c r="B457" s="4" t="s">
        <v>365</v>
      </c>
      <c r="C457" s="4">
        <v>14</v>
      </c>
      <c r="D457" s="23">
        <v>101</v>
      </c>
      <c r="E457" s="16" t="s">
        <v>184</v>
      </c>
      <c r="G457" s="4">
        <v>2556776.4500000002</v>
      </c>
      <c r="H457" s="4">
        <v>1278388.22</v>
      </c>
      <c r="I457" s="21"/>
      <c r="J457" s="46">
        <v>1233211.53</v>
      </c>
    </row>
    <row r="458" spans="1:10" ht="51.75" customHeight="1">
      <c r="A458" s="4">
        <v>46</v>
      </c>
      <c r="B458" s="4" t="s">
        <v>366</v>
      </c>
      <c r="C458" s="4">
        <v>14</v>
      </c>
      <c r="D458" s="23">
        <v>101</v>
      </c>
      <c r="E458" s="23" t="s">
        <v>189</v>
      </c>
      <c r="G458" s="4">
        <v>1985910.93</v>
      </c>
      <c r="H458" s="4">
        <v>992955.46</v>
      </c>
      <c r="I458" s="21"/>
      <c r="J458" s="46">
        <v>903330.38</v>
      </c>
    </row>
    <row r="459" spans="1:10" ht="51.75" customHeight="1">
      <c r="A459" s="4">
        <v>47</v>
      </c>
      <c r="B459" s="4" t="s">
        <v>441</v>
      </c>
      <c r="C459" s="4">
        <v>15</v>
      </c>
      <c r="D459" s="23">
        <v>302</v>
      </c>
      <c r="E459" s="23" t="s">
        <v>200</v>
      </c>
      <c r="G459" s="4">
        <v>1118100</v>
      </c>
      <c r="H459" s="4">
        <v>559050</v>
      </c>
      <c r="I459" s="21"/>
      <c r="J459" s="25"/>
    </row>
    <row r="460" spans="1:10" ht="51.75" customHeight="1">
      <c r="A460" s="4">
        <v>48</v>
      </c>
      <c r="B460" s="4" t="s">
        <v>449</v>
      </c>
      <c r="C460" s="4">
        <v>15</v>
      </c>
      <c r="D460" s="23">
        <v>302</v>
      </c>
      <c r="E460" s="23" t="s">
        <v>414</v>
      </c>
      <c r="G460" s="4">
        <v>674388</v>
      </c>
      <c r="H460" s="4">
        <v>337194</v>
      </c>
      <c r="I460" s="21"/>
      <c r="J460" s="25"/>
    </row>
    <row r="461" spans="1:10" ht="51.75" customHeight="1">
      <c r="A461" s="4">
        <v>49</v>
      </c>
      <c r="B461" s="4" t="s">
        <v>459</v>
      </c>
      <c r="C461" s="4">
        <v>15</v>
      </c>
      <c r="D461" s="23">
        <v>302</v>
      </c>
      <c r="E461" s="23" t="s">
        <v>414</v>
      </c>
      <c r="G461" s="4">
        <v>549814.39</v>
      </c>
      <c r="H461" s="4">
        <v>274907.19</v>
      </c>
      <c r="I461" s="21"/>
      <c r="J461" s="25"/>
    </row>
    <row r="462" spans="1:10" ht="54.75" customHeight="1">
      <c r="A462" s="4">
        <v>50</v>
      </c>
      <c r="B462" s="4" t="s">
        <v>503</v>
      </c>
      <c r="C462" s="4">
        <v>15</v>
      </c>
      <c r="D462" s="23">
        <v>302</v>
      </c>
      <c r="E462" s="23" t="s">
        <v>414</v>
      </c>
      <c r="G462" s="4">
        <v>1957924.46</v>
      </c>
      <c r="H462" s="4">
        <v>978962.23</v>
      </c>
      <c r="I462" s="21"/>
      <c r="J462" s="25"/>
    </row>
    <row r="463" spans="1:10" ht="51.75" customHeight="1">
      <c r="A463" s="4">
        <v>51</v>
      </c>
      <c r="B463" s="4" t="s">
        <v>505</v>
      </c>
      <c r="C463" s="4">
        <v>15</v>
      </c>
      <c r="D463" s="23">
        <v>302</v>
      </c>
      <c r="E463" s="23" t="s">
        <v>414</v>
      </c>
      <c r="G463" s="4">
        <v>596800</v>
      </c>
      <c r="H463" s="4">
        <v>298400</v>
      </c>
      <c r="I463" s="21"/>
      <c r="J463" s="46">
        <v>286550</v>
      </c>
    </row>
    <row r="464" spans="1:10" ht="51.75" customHeight="1">
      <c r="A464" s="4">
        <v>52</v>
      </c>
      <c r="B464" s="4" t="s">
        <v>549</v>
      </c>
      <c r="C464" s="4">
        <v>18</v>
      </c>
      <c r="D464" s="23">
        <v>202</v>
      </c>
      <c r="E464" s="23"/>
      <c r="G464" s="4">
        <f>400000+500000</f>
        <v>900000</v>
      </c>
      <c r="H464" s="4">
        <f>400000+500000</f>
        <v>900000</v>
      </c>
      <c r="I464" s="21"/>
      <c r="J464" s="46">
        <f>12117.49+41235.2+77794.05+162445.49+157828.74+97319.11+78260.56</f>
        <v>627000.6399999999</v>
      </c>
    </row>
    <row r="465" spans="1:10" ht="51.75" customHeight="1">
      <c r="A465" s="4">
        <v>53</v>
      </c>
      <c r="B465" s="4" t="s">
        <v>540</v>
      </c>
      <c r="C465" s="4">
        <v>18</v>
      </c>
      <c r="D465" s="23">
        <v>202</v>
      </c>
      <c r="E465" s="23"/>
      <c r="G465" s="4">
        <v>900000</v>
      </c>
      <c r="H465" s="4">
        <f>400000+500000</f>
        <v>900000</v>
      </c>
      <c r="I465" s="21"/>
      <c r="J465" s="46">
        <f>7305.61+87627.48+121267.56+191335.8+130129.62+93549.8+104826.13</f>
        <v>736042</v>
      </c>
    </row>
    <row r="466" spans="1:10" ht="51.75" customHeight="1">
      <c r="A466" s="4">
        <v>54</v>
      </c>
      <c r="B466" s="4" t="s">
        <v>557</v>
      </c>
      <c r="C466" s="4">
        <v>16</v>
      </c>
      <c r="D466" s="23">
        <v>101</v>
      </c>
      <c r="E466" s="23" t="s">
        <v>190</v>
      </c>
      <c r="G466" s="4">
        <v>318000</v>
      </c>
      <c r="H466" s="4">
        <v>159000</v>
      </c>
      <c r="I466" s="21"/>
      <c r="J466" s="46">
        <v>159000</v>
      </c>
    </row>
    <row r="467" spans="1:10" ht="62.25" customHeight="1">
      <c r="A467" s="4">
        <v>55</v>
      </c>
      <c r="B467" s="4" t="s">
        <v>559</v>
      </c>
      <c r="C467" s="4">
        <v>16</v>
      </c>
      <c r="D467" s="23">
        <v>101</v>
      </c>
      <c r="E467" s="23" t="s">
        <v>189</v>
      </c>
      <c r="G467" s="4">
        <v>696879.74</v>
      </c>
      <c r="H467" s="4">
        <v>383283.86</v>
      </c>
      <c r="I467" s="21"/>
      <c r="J467" s="46">
        <v>367421.54</v>
      </c>
    </row>
    <row r="468" spans="1:10" ht="51.75" customHeight="1">
      <c r="A468" s="4">
        <v>56</v>
      </c>
      <c r="B468" s="4" t="s">
        <v>560</v>
      </c>
      <c r="C468" s="4">
        <v>16</v>
      </c>
      <c r="D468" s="23">
        <v>101</v>
      </c>
      <c r="E468" s="23" t="s">
        <v>184</v>
      </c>
      <c r="G468" s="4">
        <v>543400</v>
      </c>
      <c r="H468" s="4">
        <v>271700</v>
      </c>
      <c r="I468" s="21"/>
      <c r="J468" s="46">
        <v>271700</v>
      </c>
    </row>
    <row r="469" spans="1:10" ht="51.75" customHeight="1">
      <c r="A469" s="4">
        <v>57</v>
      </c>
      <c r="B469" s="4" t="s">
        <v>569</v>
      </c>
      <c r="C469" s="4">
        <v>16</v>
      </c>
      <c r="D469" s="23">
        <v>101</v>
      </c>
      <c r="E469" s="23" t="s">
        <v>184</v>
      </c>
      <c r="G469" s="4">
        <v>1032209.26</v>
      </c>
      <c r="H469" s="4">
        <v>516104.63</v>
      </c>
      <c r="I469" s="21"/>
      <c r="J469" s="46">
        <v>514155.78</v>
      </c>
    </row>
    <row r="470" spans="1:10" ht="51.75" customHeight="1">
      <c r="A470" s="4">
        <v>58</v>
      </c>
      <c r="B470" s="4" t="s">
        <v>570</v>
      </c>
      <c r="C470" s="4">
        <v>16</v>
      </c>
      <c r="D470" s="23">
        <v>101</v>
      </c>
      <c r="E470" s="23" t="s">
        <v>184</v>
      </c>
      <c r="G470" s="4">
        <v>493345.2</v>
      </c>
      <c r="H470" s="4">
        <v>271339.86</v>
      </c>
      <c r="I470" s="21"/>
      <c r="J470" s="25"/>
    </row>
    <row r="471" spans="1:10" ht="51.75" customHeight="1">
      <c r="A471" s="4">
        <v>59</v>
      </c>
      <c r="B471" s="4" t="s">
        <v>571</v>
      </c>
      <c r="C471" s="4">
        <v>16</v>
      </c>
      <c r="D471" s="23">
        <v>101</v>
      </c>
      <c r="E471" s="23" t="s">
        <v>184</v>
      </c>
      <c r="G471" s="4">
        <v>783075</v>
      </c>
      <c r="H471" s="4">
        <v>391537.5</v>
      </c>
      <c r="I471" s="21"/>
      <c r="J471" s="25"/>
    </row>
    <row r="472" spans="1:10" ht="51.75" customHeight="1">
      <c r="A472" s="4">
        <v>60</v>
      </c>
      <c r="B472" s="4" t="s">
        <v>572</v>
      </c>
      <c r="C472" s="4">
        <v>16</v>
      </c>
      <c r="D472" s="23">
        <v>101</v>
      </c>
      <c r="E472" s="23" t="s">
        <v>190</v>
      </c>
      <c r="G472" s="4">
        <v>192060.84</v>
      </c>
      <c r="H472" s="4">
        <v>96030.42</v>
      </c>
      <c r="I472" s="21"/>
      <c r="J472" s="46">
        <v>96030.420000000013</v>
      </c>
    </row>
    <row r="473" spans="1:10" ht="51.75" customHeight="1">
      <c r="A473" s="4">
        <v>61</v>
      </c>
      <c r="B473" s="4" t="s">
        <v>573</v>
      </c>
      <c r="C473" s="4">
        <v>16</v>
      </c>
      <c r="D473" s="23">
        <v>101</v>
      </c>
      <c r="E473" s="23" t="s">
        <v>184</v>
      </c>
      <c r="G473" s="4">
        <v>2178688.81</v>
      </c>
      <c r="H473" s="4">
        <v>1198278.8500000001</v>
      </c>
      <c r="I473" s="21"/>
      <c r="J473" s="25"/>
    </row>
    <row r="474" spans="1:10" ht="51.75" customHeight="1">
      <c r="A474" s="4">
        <v>62</v>
      </c>
      <c r="B474" s="4" t="s">
        <v>574</v>
      </c>
      <c r="C474" s="4">
        <v>16</v>
      </c>
      <c r="D474" s="23">
        <v>101</v>
      </c>
      <c r="E474" s="23" t="s">
        <v>190</v>
      </c>
      <c r="G474" s="4">
        <v>312124</v>
      </c>
      <c r="H474" s="4">
        <v>156062</v>
      </c>
      <c r="I474" s="21"/>
      <c r="J474" s="25"/>
    </row>
    <row r="475" spans="1:10" ht="51.75" customHeight="1">
      <c r="A475" s="4">
        <v>63</v>
      </c>
      <c r="B475" s="4" t="s">
        <v>576</v>
      </c>
      <c r="C475" s="4">
        <v>16</v>
      </c>
      <c r="D475" s="23">
        <v>101</v>
      </c>
      <c r="E475" s="23" t="s">
        <v>189</v>
      </c>
      <c r="G475" s="4">
        <v>515094.38</v>
      </c>
      <c r="H475" s="4">
        <v>257547.19</v>
      </c>
      <c r="I475" s="21"/>
      <c r="J475" s="25"/>
    </row>
    <row r="476" spans="1:10" ht="51.75" customHeight="1">
      <c r="A476" s="4">
        <v>64</v>
      </c>
      <c r="B476" s="4" t="s">
        <v>577</v>
      </c>
      <c r="C476" s="4">
        <v>16</v>
      </c>
      <c r="D476" s="23">
        <v>101</v>
      </c>
      <c r="E476" s="23" t="s">
        <v>189</v>
      </c>
      <c r="G476" s="4">
        <v>3451078.27</v>
      </c>
      <c r="H476" s="4">
        <v>1725539.1300000001</v>
      </c>
      <c r="I476" s="21"/>
      <c r="J476" s="25"/>
    </row>
    <row r="477" spans="1:10" ht="51.75" customHeight="1">
      <c r="A477" s="4">
        <v>65</v>
      </c>
      <c r="B477" s="4" t="s">
        <v>579</v>
      </c>
      <c r="C477" s="4">
        <v>16</v>
      </c>
      <c r="D477" s="23">
        <v>101</v>
      </c>
      <c r="E477" s="23" t="s">
        <v>190</v>
      </c>
      <c r="G477" s="4">
        <v>1076326.52</v>
      </c>
      <c r="H477" s="4">
        <v>538163.26</v>
      </c>
      <c r="I477" s="21"/>
      <c r="J477" s="46">
        <v>538163.26</v>
      </c>
    </row>
    <row r="478" spans="1:10" ht="51.75" customHeight="1">
      <c r="A478" s="4">
        <v>66</v>
      </c>
      <c r="B478" s="4" t="s">
        <v>580</v>
      </c>
      <c r="C478" s="4">
        <v>16</v>
      </c>
      <c r="D478" s="23">
        <v>101</v>
      </c>
      <c r="E478" s="23" t="s">
        <v>190</v>
      </c>
      <c r="G478" s="4">
        <v>1953345</v>
      </c>
      <c r="H478" s="4">
        <v>976672.5</v>
      </c>
      <c r="I478" s="21"/>
      <c r="J478" s="46">
        <v>976672.5</v>
      </c>
    </row>
    <row r="479" spans="1:10" ht="51.75" customHeight="1">
      <c r="A479" s="4">
        <v>67</v>
      </c>
      <c r="B479" s="4" t="s">
        <v>583</v>
      </c>
      <c r="C479" s="4">
        <v>16</v>
      </c>
      <c r="D479" s="23">
        <v>101</v>
      </c>
      <c r="E479" s="23" t="s">
        <v>189</v>
      </c>
      <c r="G479" s="4">
        <v>431344.79</v>
      </c>
      <c r="H479" s="4">
        <v>237239.63</v>
      </c>
      <c r="I479" s="21"/>
      <c r="J479" s="25"/>
    </row>
    <row r="480" spans="1:10" ht="51.75" customHeight="1">
      <c r="A480" s="4">
        <v>68</v>
      </c>
      <c r="B480" s="4" t="s">
        <v>584</v>
      </c>
      <c r="C480" s="4">
        <v>16</v>
      </c>
      <c r="D480" s="23">
        <v>101</v>
      </c>
      <c r="E480" s="23" t="s">
        <v>185</v>
      </c>
      <c r="G480" s="4">
        <v>1971628</v>
      </c>
      <c r="H480" s="4">
        <v>985814</v>
      </c>
      <c r="I480" s="21"/>
      <c r="J480" s="46">
        <v>369894</v>
      </c>
    </row>
    <row r="481" spans="1:10" ht="51.75" customHeight="1">
      <c r="A481" s="4">
        <v>69</v>
      </c>
      <c r="B481" s="4" t="s">
        <v>513</v>
      </c>
      <c r="C481" s="4">
        <v>16</v>
      </c>
      <c r="D481" s="23">
        <v>101</v>
      </c>
      <c r="E481" s="23" t="s">
        <v>189</v>
      </c>
      <c r="G481" s="4">
        <v>2724226.8</v>
      </c>
      <c r="H481" s="4">
        <v>1362113.4</v>
      </c>
      <c r="I481" s="21"/>
      <c r="J481" s="47">
        <v>1349989.68</v>
      </c>
    </row>
    <row r="482" spans="1:10" ht="51.75" customHeight="1">
      <c r="A482" s="4">
        <v>70</v>
      </c>
      <c r="B482" s="4" t="s">
        <v>586</v>
      </c>
      <c r="C482" s="4">
        <v>16</v>
      </c>
      <c r="D482" s="23">
        <v>101</v>
      </c>
      <c r="E482" s="23" t="s">
        <v>184</v>
      </c>
      <c r="G482" s="4">
        <v>1396145.98</v>
      </c>
      <c r="H482" s="4">
        <v>698072.99</v>
      </c>
      <c r="I482" s="21"/>
      <c r="J482" s="46">
        <v>687501.37</v>
      </c>
    </row>
    <row r="483" spans="1:10" ht="51.75" customHeight="1">
      <c r="A483" s="4">
        <v>71</v>
      </c>
      <c r="B483" s="4" t="s">
        <v>587</v>
      </c>
      <c r="C483" s="4">
        <v>16</v>
      </c>
      <c r="D483" s="23">
        <v>101</v>
      </c>
      <c r="E483" s="23" t="s">
        <v>185</v>
      </c>
      <c r="G483" s="4">
        <v>1712495.87</v>
      </c>
      <c r="H483" s="4">
        <v>856247.92999999993</v>
      </c>
      <c r="I483" s="21"/>
      <c r="J483" s="25"/>
    </row>
    <row r="484" spans="1:10" ht="51.75" customHeight="1">
      <c r="A484" s="4">
        <v>72</v>
      </c>
      <c r="B484" s="4" t="s">
        <v>593</v>
      </c>
      <c r="C484" s="4">
        <v>16</v>
      </c>
      <c r="D484" s="23">
        <v>101</v>
      </c>
      <c r="E484" s="23" t="s">
        <v>190</v>
      </c>
      <c r="G484" s="4">
        <v>989924</v>
      </c>
      <c r="H484" s="4">
        <v>494962</v>
      </c>
      <c r="I484" s="21"/>
      <c r="J484" s="46">
        <v>484594.75</v>
      </c>
    </row>
    <row r="485" spans="1:10" ht="51.75" customHeight="1">
      <c r="A485" s="4">
        <v>73</v>
      </c>
      <c r="B485" s="4" t="s">
        <v>594</v>
      </c>
      <c r="C485" s="4">
        <v>16</v>
      </c>
      <c r="D485" s="23">
        <v>101</v>
      </c>
      <c r="E485" s="23" t="s">
        <v>189</v>
      </c>
      <c r="G485" s="4">
        <v>696507.07</v>
      </c>
      <c r="H485" s="4">
        <v>348253.53</v>
      </c>
      <c r="I485" s="21"/>
      <c r="J485" s="25"/>
    </row>
    <row r="486" spans="1:10" ht="51.75" customHeight="1">
      <c r="A486" s="4">
        <v>74</v>
      </c>
      <c r="B486" s="4" t="s">
        <v>596</v>
      </c>
      <c r="C486" s="4">
        <v>16</v>
      </c>
      <c r="D486" s="23">
        <v>101</v>
      </c>
      <c r="E486" s="23" t="s">
        <v>186</v>
      </c>
      <c r="G486" s="4">
        <v>1010000</v>
      </c>
      <c r="H486" s="4">
        <v>555500</v>
      </c>
      <c r="I486" s="21"/>
      <c r="J486" s="25"/>
    </row>
    <row r="487" spans="1:10" ht="51.75" customHeight="1">
      <c r="A487" s="4">
        <v>75</v>
      </c>
      <c r="B487" s="4" t="s">
        <v>600</v>
      </c>
      <c r="C487" s="4">
        <v>16</v>
      </c>
      <c r="D487" s="23">
        <v>101</v>
      </c>
      <c r="E487" s="23" t="s">
        <v>186</v>
      </c>
      <c r="G487" s="4">
        <v>6834600</v>
      </c>
      <c r="H487" s="4">
        <v>3417300</v>
      </c>
      <c r="I487" s="21"/>
      <c r="J487" s="25"/>
    </row>
    <row r="488" spans="1:10" ht="51.75" customHeight="1">
      <c r="A488" s="4">
        <v>76</v>
      </c>
      <c r="B488" s="4" t="s">
        <v>601</v>
      </c>
      <c r="C488" s="4">
        <v>16</v>
      </c>
      <c r="D488" s="23">
        <v>101</v>
      </c>
      <c r="E488" s="23" t="s">
        <v>185</v>
      </c>
      <c r="G488" s="4">
        <v>868545.54</v>
      </c>
      <c r="H488" s="4">
        <v>434272.77</v>
      </c>
      <c r="I488" s="21"/>
      <c r="J488" s="46">
        <v>413882.95</v>
      </c>
    </row>
    <row r="489" spans="1:10" ht="51.75" customHeight="1">
      <c r="A489" s="4">
        <v>77</v>
      </c>
      <c r="B489" s="4" t="s">
        <v>602</v>
      </c>
      <c r="C489" s="4">
        <v>16</v>
      </c>
      <c r="D489" s="23">
        <v>101</v>
      </c>
      <c r="E489" s="23" t="s">
        <v>189</v>
      </c>
      <c r="G489" s="4">
        <v>1431076.36</v>
      </c>
      <c r="H489" s="4">
        <v>715538.17999999993</v>
      </c>
      <c r="I489" s="21"/>
      <c r="J489" s="25"/>
    </row>
    <row r="490" spans="1:10" ht="51.75" customHeight="1">
      <c r="A490" s="4">
        <v>78</v>
      </c>
      <c r="B490" s="4" t="s">
        <v>604</v>
      </c>
      <c r="C490" s="4">
        <v>16</v>
      </c>
      <c r="D490" s="23">
        <v>101</v>
      </c>
      <c r="E490" s="23" t="s">
        <v>189</v>
      </c>
      <c r="G490" s="4">
        <v>547591.54</v>
      </c>
      <c r="H490" s="4">
        <v>273795.77</v>
      </c>
      <c r="I490" s="21"/>
      <c r="J490" s="25"/>
    </row>
    <row r="491" spans="1:10" ht="51.75" customHeight="1">
      <c r="A491" s="4">
        <v>79</v>
      </c>
      <c r="B491" s="4" t="s">
        <v>605</v>
      </c>
      <c r="C491" s="4">
        <v>16</v>
      </c>
      <c r="D491" s="23">
        <v>101</v>
      </c>
      <c r="E491" s="23" t="s">
        <v>189</v>
      </c>
      <c r="G491" s="4">
        <v>238538.82</v>
      </c>
      <c r="H491" s="4">
        <v>119269.41</v>
      </c>
      <c r="I491" s="21"/>
      <c r="J491" s="25"/>
    </row>
    <row r="492" spans="1:10" ht="51.75" customHeight="1">
      <c r="A492" s="4">
        <v>80</v>
      </c>
      <c r="B492" s="4" t="s">
        <v>609</v>
      </c>
      <c r="C492" s="4">
        <v>16</v>
      </c>
      <c r="D492" s="23">
        <v>101</v>
      </c>
      <c r="E492" s="23" t="s">
        <v>189</v>
      </c>
      <c r="G492" s="4">
        <v>6834600</v>
      </c>
      <c r="H492" s="4">
        <v>3759030</v>
      </c>
      <c r="I492" s="21"/>
      <c r="J492" s="25"/>
    </row>
    <row r="493" spans="1:10" ht="51.75" customHeight="1">
      <c r="A493" s="4">
        <v>81</v>
      </c>
      <c r="B493" s="4" t="s">
        <v>610</v>
      </c>
      <c r="C493" s="4">
        <v>16</v>
      </c>
      <c r="D493" s="23">
        <v>101</v>
      </c>
      <c r="E493" s="23" t="s">
        <v>189</v>
      </c>
      <c r="G493" s="4">
        <v>1165215.21</v>
      </c>
      <c r="H493" s="4">
        <v>582607.6</v>
      </c>
      <c r="I493" s="21"/>
      <c r="J493" s="25"/>
    </row>
    <row r="494" spans="1:10" ht="51.75" customHeight="1">
      <c r="A494" s="4">
        <v>82</v>
      </c>
      <c r="B494" s="4" t="s">
        <v>628</v>
      </c>
      <c r="C494" s="4">
        <v>16</v>
      </c>
      <c r="D494" s="23">
        <v>101</v>
      </c>
      <c r="E494" s="23" t="s">
        <v>190</v>
      </c>
      <c r="G494" s="4">
        <v>735310.88</v>
      </c>
      <c r="H494" s="4">
        <v>367655.44</v>
      </c>
      <c r="I494" s="21"/>
      <c r="J494" s="25"/>
    </row>
    <row r="495" spans="1:10" ht="51.75" customHeight="1">
      <c r="A495" s="4">
        <v>83</v>
      </c>
      <c r="B495" s="4" t="s">
        <v>629</v>
      </c>
      <c r="C495" s="4">
        <v>16</v>
      </c>
      <c r="D495" s="23">
        <v>101</v>
      </c>
      <c r="E495" s="23" t="s">
        <v>189</v>
      </c>
      <c r="G495" s="4">
        <v>2445069.77</v>
      </c>
      <c r="H495" s="4">
        <v>1222534.8799999999</v>
      </c>
      <c r="I495" s="21"/>
      <c r="J495" s="25"/>
    </row>
    <row r="496" spans="1:10" ht="57" customHeight="1">
      <c r="A496" s="4">
        <v>84</v>
      </c>
      <c r="B496" s="4" t="s">
        <v>635</v>
      </c>
      <c r="C496" s="4">
        <v>16</v>
      </c>
      <c r="D496" s="23">
        <v>101</v>
      </c>
      <c r="E496" s="23" t="s">
        <v>184</v>
      </c>
      <c r="G496" s="4">
        <v>1068425</v>
      </c>
      <c r="H496" s="4">
        <v>534212.5</v>
      </c>
      <c r="I496" s="21"/>
      <c r="J496" s="45">
        <f>400659.38+133553.12</f>
        <v>534212.5</v>
      </c>
    </row>
    <row r="497" spans="1:10" ht="51.75" customHeight="1">
      <c r="A497" s="4">
        <v>85</v>
      </c>
      <c r="B497" s="4" t="s">
        <v>637</v>
      </c>
      <c r="C497" s="4">
        <v>16</v>
      </c>
      <c r="D497" s="23">
        <v>101</v>
      </c>
      <c r="E497" s="23" t="s">
        <v>184</v>
      </c>
      <c r="G497" s="4">
        <v>2823683.59</v>
      </c>
      <c r="H497" s="4">
        <v>1411841.79</v>
      </c>
      <c r="I497" s="21"/>
      <c r="J497" s="46">
        <v>1411841.79</v>
      </c>
    </row>
    <row r="498" spans="1:10" ht="51.75" customHeight="1">
      <c r="A498" s="4">
        <v>86</v>
      </c>
      <c r="B498" s="4" t="s">
        <v>39</v>
      </c>
      <c r="C498" s="4">
        <v>16</v>
      </c>
      <c r="D498" s="23">
        <v>101</v>
      </c>
      <c r="E498" s="23" t="s">
        <v>190</v>
      </c>
      <c r="G498" s="4">
        <v>2360800</v>
      </c>
      <c r="H498" s="4">
        <v>1180400</v>
      </c>
      <c r="I498" s="21"/>
      <c r="J498" s="46">
        <v>1180400</v>
      </c>
    </row>
    <row r="499" spans="1:10" ht="51.75" customHeight="1">
      <c r="A499" s="4">
        <v>87</v>
      </c>
      <c r="B499" s="4" t="s">
        <v>662</v>
      </c>
      <c r="C499" s="4">
        <v>16</v>
      </c>
      <c r="D499" s="23">
        <v>101</v>
      </c>
      <c r="E499" s="23" t="s">
        <v>187</v>
      </c>
      <c r="G499" s="4">
        <v>3855899.5</v>
      </c>
      <c r="H499" s="4">
        <v>1927949.75</v>
      </c>
      <c r="I499" s="21"/>
      <c r="J499" s="25"/>
    </row>
    <row r="500" spans="1:10" ht="51.75" customHeight="1">
      <c r="A500" s="4">
        <v>88</v>
      </c>
      <c r="B500" s="4" t="s">
        <v>676</v>
      </c>
      <c r="C500" s="4">
        <v>16</v>
      </c>
      <c r="D500" s="23">
        <v>101</v>
      </c>
      <c r="E500" s="23" t="s">
        <v>189</v>
      </c>
      <c r="G500" s="4">
        <v>1210426.55</v>
      </c>
      <c r="H500" s="4">
        <v>605213.27</v>
      </c>
      <c r="I500" s="21"/>
      <c r="J500" s="25"/>
    </row>
    <row r="501" spans="1:10" ht="51.75" customHeight="1">
      <c r="A501" s="4">
        <v>89</v>
      </c>
      <c r="B501" s="4" t="s">
        <v>677</v>
      </c>
      <c r="C501" s="4">
        <v>16</v>
      </c>
      <c r="D501" s="23">
        <v>101</v>
      </c>
      <c r="E501" s="23" t="s">
        <v>189</v>
      </c>
      <c r="G501" s="4">
        <v>5536391.29</v>
      </c>
      <c r="H501" s="4">
        <v>3045015.21</v>
      </c>
      <c r="I501" s="21"/>
      <c r="J501" s="25"/>
    </row>
    <row r="502" spans="1:10" ht="51.75" customHeight="1">
      <c r="A502" s="4">
        <v>90</v>
      </c>
      <c r="B502" s="4" t="s">
        <v>692</v>
      </c>
      <c r="C502" s="4">
        <v>17</v>
      </c>
      <c r="D502" s="23">
        <v>103</v>
      </c>
      <c r="E502" s="23" t="s">
        <v>194</v>
      </c>
      <c r="G502" s="4">
        <v>9919800</v>
      </c>
      <c r="H502" s="4">
        <v>4959900</v>
      </c>
      <c r="I502" s="21"/>
      <c r="J502" s="25"/>
    </row>
    <row r="503" spans="1:10" ht="51.75" customHeight="1">
      <c r="A503" s="4">
        <v>91</v>
      </c>
      <c r="B503" s="4" t="s">
        <v>517</v>
      </c>
      <c r="C503" s="4">
        <v>19</v>
      </c>
      <c r="D503" s="23">
        <v>202</v>
      </c>
      <c r="E503" s="23"/>
      <c r="G503" s="4">
        <v>900000</v>
      </c>
      <c r="H503" s="4">
        <v>900000</v>
      </c>
      <c r="I503" s="21"/>
      <c r="J503" s="46">
        <f>88863.25+65115.89+113799.38+84473.17+143044.98</f>
        <v>495296.67000000004</v>
      </c>
    </row>
    <row r="504" spans="1:10" ht="51.75" customHeight="1">
      <c r="A504" s="4">
        <v>92</v>
      </c>
      <c r="B504" s="4" t="s">
        <v>714</v>
      </c>
      <c r="C504" s="4">
        <v>20</v>
      </c>
      <c r="D504" s="23">
        <v>103</v>
      </c>
      <c r="E504" s="23"/>
      <c r="G504" s="4">
        <v>3943965.69</v>
      </c>
      <c r="H504" s="4">
        <v>1971982.84</v>
      </c>
      <c r="I504" s="21"/>
      <c r="J504" s="25"/>
    </row>
    <row r="505" spans="1:10" ht="51.75" customHeight="1">
      <c r="A505" s="4">
        <v>93</v>
      </c>
      <c r="B505" s="4" t="s">
        <v>723</v>
      </c>
      <c r="C505" s="4">
        <v>21</v>
      </c>
      <c r="D505" s="23">
        <v>101</v>
      </c>
      <c r="E505" s="23"/>
      <c r="G505" s="4">
        <v>5067068.8600000003</v>
      </c>
      <c r="H505" s="4">
        <v>2533534.4300000002</v>
      </c>
      <c r="I505" s="21"/>
      <c r="J505" s="25"/>
    </row>
    <row r="506" spans="1:10" ht="51.75" customHeight="1">
      <c r="A506" s="4">
        <v>94</v>
      </c>
      <c r="B506" s="4" t="s">
        <v>743</v>
      </c>
      <c r="C506" s="4">
        <v>21</v>
      </c>
      <c r="D506" s="23">
        <v>101</v>
      </c>
      <c r="E506" s="23"/>
      <c r="G506" s="4">
        <v>1430769.89</v>
      </c>
      <c r="H506" s="4">
        <v>786923.44</v>
      </c>
      <c r="I506" s="21"/>
      <c r="J506" s="25"/>
    </row>
    <row r="507" spans="1:10" ht="51.75" customHeight="1">
      <c r="A507" s="4">
        <v>95</v>
      </c>
      <c r="B507" s="4" t="s">
        <v>745</v>
      </c>
      <c r="C507" s="4">
        <v>21</v>
      </c>
      <c r="D507" s="23">
        <v>101</v>
      </c>
      <c r="E507" s="23"/>
      <c r="G507" s="4">
        <v>5178109.5599999996</v>
      </c>
      <c r="H507" s="4">
        <v>2589054.7800000003</v>
      </c>
      <c r="I507" s="21"/>
      <c r="J507" s="25"/>
    </row>
    <row r="508" spans="1:10" ht="51.75" customHeight="1">
      <c r="A508" s="4">
        <v>96</v>
      </c>
      <c r="B508" s="4" t="s">
        <v>747</v>
      </c>
      <c r="C508" s="4">
        <v>21</v>
      </c>
      <c r="D508" s="23">
        <v>101</v>
      </c>
      <c r="E508" s="23"/>
      <c r="G508" s="4">
        <v>2169491.7999999998</v>
      </c>
      <c r="H508" s="4">
        <v>1193220.49</v>
      </c>
      <c r="I508" s="21"/>
      <c r="J508" s="25"/>
    </row>
    <row r="509" spans="1:10" ht="51.75" customHeight="1">
      <c r="A509" s="4">
        <v>97</v>
      </c>
      <c r="B509" s="4" t="s">
        <v>751</v>
      </c>
      <c r="C509" s="4">
        <v>21</v>
      </c>
      <c r="D509" s="23">
        <v>101</v>
      </c>
      <c r="E509" s="23"/>
      <c r="G509" s="4">
        <v>404046.3</v>
      </c>
      <c r="H509" s="4">
        <v>202023.15</v>
      </c>
      <c r="I509" s="21"/>
      <c r="J509" s="45">
        <f>149728.27+49909.42</f>
        <v>199637.69</v>
      </c>
    </row>
    <row r="510" spans="1:10">
      <c r="A510" s="4"/>
      <c r="B510" s="4"/>
      <c r="C510" s="4"/>
      <c r="D510" s="23"/>
      <c r="E510" s="23"/>
      <c r="G510" s="4"/>
      <c r="H510" s="4"/>
      <c r="I510" s="37"/>
      <c r="J510" s="102"/>
    </row>
    <row r="511" spans="1:10" s="10" customFormat="1" ht="16.5" thickBot="1">
      <c r="A511" s="134" t="s">
        <v>2</v>
      </c>
      <c r="B511" s="134"/>
      <c r="C511" s="105"/>
      <c r="D511" s="105"/>
      <c r="E511" s="105"/>
      <c r="F511" s="107">
        <f>COUNTA(G413:G509)</f>
        <v>97</v>
      </c>
      <c r="G511" s="109">
        <f>SUM(G413:G509)</f>
        <v>272809706.31</v>
      </c>
      <c r="H511" s="109">
        <f>SUM(H413:H509)</f>
        <v>155859951.26000002</v>
      </c>
      <c r="I511" s="107">
        <f>COUNTA(J413:J509)</f>
        <v>61</v>
      </c>
      <c r="J511" s="108">
        <f>SUM(J413:J510)</f>
        <v>84456960.00000003</v>
      </c>
    </row>
    <row r="512" spans="1:10" s="10" customFormat="1" ht="16.5" thickTop="1">
      <c r="A512" s="12"/>
      <c r="B512" s="3"/>
      <c r="C512" s="12"/>
      <c r="D512" s="1"/>
      <c r="E512" s="1"/>
      <c r="G512" s="11"/>
      <c r="H512" s="11"/>
      <c r="J512" s="11"/>
    </row>
    <row r="513" spans="1:11" s="9" customFormat="1" ht="19.5">
      <c r="A513" s="44" t="s">
        <v>13</v>
      </c>
      <c r="B513" s="43"/>
      <c r="C513" s="72"/>
      <c r="D513" s="72"/>
      <c r="E513" s="72"/>
      <c r="G513" s="30"/>
      <c r="H513" s="30"/>
      <c r="J513" s="25"/>
    </row>
    <row r="514" spans="1:11" ht="34.5" customHeight="1">
      <c r="A514" s="12">
        <v>1</v>
      </c>
      <c r="B514" s="68" t="s">
        <v>215</v>
      </c>
      <c r="C514" s="24">
        <v>5</v>
      </c>
      <c r="D514" s="1">
        <v>302</v>
      </c>
      <c r="E514" s="1" t="s">
        <v>200</v>
      </c>
      <c r="G514" s="11">
        <v>776806.5</v>
      </c>
      <c r="H514" s="11">
        <v>388403.25</v>
      </c>
      <c r="J514" s="11">
        <v>383403.25</v>
      </c>
    </row>
    <row r="515" spans="1:11" ht="36" customHeight="1">
      <c r="A515" s="12">
        <v>2</v>
      </c>
      <c r="B515" s="20" t="s">
        <v>482</v>
      </c>
      <c r="C515" s="24">
        <v>15</v>
      </c>
      <c r="D515" s="1">
        <v>302</v>
      </c>
      <c r="E515" s="73" t="s">
        <v>390</v>
      </c>
      <c r="G515" s="11">
        <v>533424.35</v>
      </c>
      <c r="H515" s="11">
        <v>266712.17</v>
      </c>
      <c r="J515" s="11"/>
    </row>
    <row r="516" spans="1:11" ht="36" customHeight="1">
      <c r="A516" s="12">
        <v>3</v>
      </c>
      <c r="B516" s="20" t="s">
        <v>533</v>
      </c>
      <c r="C516" s="24">
        <v>18</v>
      </c>
      <c r="D516" s="1">
        <v>202</v>
      </c>
      <c r="E516" s="73"/>
      <c r="G516" s="11">
        <f>400000+500000</f>
        <v>900000</v>
      </c>
      <c r="H516" s="11">
        <f>400000+500000</f>
        <v>900000</v>
      </c>
      <c r="J516" s="11">
        <f>649+650+17008.54+29593.81+40757.97+30790.88</f>
        <v>119450.20000000001</v>
      </c>
    </row>
    <row r="517" spans="1:11" ht="61.5" customHeight="1">
      <c r="A517" s="99"/>
      <c r="B517" s="20" t="s">
        <v>707</v>
      </c>
      <c r="C517" s="24">
        <v>19</v>
      </c>
      <c r="D517" s="1">
        <v>202</v>
      </c>
      <c r="E517" s="73"/>
      <c r="F517" s="125"/>
      <c r="G517" s="126"/>
      <c r="H517" s="126"/>
      <c r="J517" s="11">
        <f>1000+71482.63+40157.49</f>
        <v>112640.12</v>
      </c>
      <c r="K517" s="110" t="s">
        <v>767</v>
      </c>
    </row>
    <row r="518" spans="1:11" ht="61.5" customHeight="1">
      <c r="A518" s="12">
        <v>4</v>
      </c>
      <c r="B518" s="20" t="s">
        <v>750</v>
      </c>
      <c r="C518" s="24">
        <v>21</v>
      </c>
      <c r="D518" s="1">
        <v>101</v>
      </c>
      <c r="E518" s="73"/>
      <c r="G518" s="11">
        <v>1976749.12</v>
      </c>
      <c r="H518" s="11">
        <v>988374.56</v>
      </c>
      <c r="J518" s="11"/>
    </row>
    <row r="519" spans="1:11">
      <c r="B519" s="20"/>
      <c r="C519" s="24"/>
      <c r="G519" s="11"/>
      <c r="H519" s="11"/>
      <c r="J519" s="11"/>
    </row>
    <row r="520" spans="1:11" s="10" customFormat="1" ht="16.5" thickBot="1">
      <c r="A520" s="134" t="s">
        <v>2</v>
      </c>
      <c r="B520" s="134"/>
      <c r="C520" s="105"/>
      <c r="D520" s="105"/>
      <c r="E520" s="105"/>
      <c r="F520" s="107">
        <f>COUNTA(G514:G518)</f>
        <v>4</v>
      </c>
      <c r="G520" s="108">
        <f>SUM(G514:G519)</f>
        <v>4186979.97</v>
      </c>
      <c r="H520" s="108">
        <f>SUM(H514:H519)</f>
        <v>2543489.98</v>
      </c>
      <c r="I520" s="107">
        <f>COUNTA(J514:J518)</f>
        <v>3</v>
      </c>
      <c r="J520" s="108">
        <f>SUM(J514:J519)</f>
        <v>615493.57000000007</v>
      </c>
    </row>
    <row r="521" spans="1:11" ht="16.5" thickTop="1">
      <c r="A521" s="6"/>
      <c r="B521" s="6"/>
      <c r="C521" s="6"/>
      <c r="D521" s="7"/>
      <c r="E521" s="7"/>
      <c r="G521" s="8"/>
      <c r="H521" s="8"/>
      <c r="J521" s="8"/>
    </row>
    <row r="522" spans="1:11" s="10" customFormat="1" ht="19.5">
      <c r="A522" s="44" t="s">
        <v>14</v>
      </c>
      <c r="B522" s="43"/>
      <c r="C522" s="72"/>
      <c r="D522" s="72"/>
      <c r="E522" s="72"/>
      <c r="G522" s="30"/>
      <c r="H522" s="30"/>
      <c r="J522" s="25"/>
    </row>
    <row r="523" spans="1:11" s="9" customFormat="1" ht="33" customHeight="1">
      <c r="A523" s="12">
        <v>1</v>
      </c>
      <c r="B523" s="39" t="s">
        <v>124</v>
      </c>
      <c r="C523" s="23">
        <v>1</v>
      </c>
      <c r="D523" s="23">
        <v>101</v>
      </c>
      <c r="E523" s="23" t="s">
        <v>189</v>
      </c>
      <c r="F523" s="21"/>
      <c r="G523" s="48">
        <v>2188804.17</v>
      </c>
      <c r="H523" s="48">
        <v>1094402.08</v>
      </c>
      <c r="I523" s="21"/>
      <c r="J523" s="46">
        <v>1058415.58</v>
      </c>
    </row>
    <row r="524" spans="1:11" s="9" customFormat="1" ht="31.5" customHeight="1">
      <c r="A524" s="12">
        <v>2</v>
      </c>
      <c r="B524" s="21" t="s">
        <v>47</v>
      </c>
      <c r="C524" s="23">
        <v>3</v>
      </c>
      <c r="D524" s="23">
        <v>101</v>
      </c>
      <c r="E524" s="23" t="s">
        <v>190</v>
      </c>
      <c r="F524" s="21"/>
      <c r="G524" s="48">
        <v>769029.3</v>
      </c>
      <c r="H524" s="48">
        <v>422966.11</v>
      </c>
      <c r="I524" s="21"/>
      <c r="J524" s="46">
        <v>420372.93</v>
      </c>
    </row>
    <row r="525" spans="1:11" s="9" customFormat="1" ht="45.75" customHeight="1">
      <c r="A525" s="12">
        <v>3</v>
      </c>
      <c r="B525" s="39" t="s">
        <v>110</v>
      </c>
      <c r="C525" s="23">
        <v>6</v>
      </c>
      <c r="D525" s="23">
        <v>101</v>
      </c>
      <c r="E525" s="23" t="s">
        <v>189</v>
      </c>
      <c r="F525" s="21"/>
      <c r="G525" s="48">
        <v>562912.5</v>
      </c>
      <c r="H525" s="48">
        <v>309601.87</v>
      </c>
      <c r="I525" s="21"/>
      <c r="J525" s="46">
        <v>305217.31</v>
      </c>
    </row>
    <row r="526" spans="1:11" s="9" customFormat="1">
      <c r="A526" s="12">
        <v>4</v>
      </c>
      <c r="B526" s="21" t="s">
        <v>117</v>
      </c>
      <c r="C526" s="23">
        <v>6</v>
      </c>
      <c r="D526" s="23">
        <v>103</v>
      </c>
      <c r="E526" s="23" t="s">
        <v>195</v>
      </c>
      <c r="F526" s="21"/>
      <c r="G526" s="48">
        <v>6674475</v>
      </c>
      <c r="H526" s="48">
        <v>3337237.5</v>
      </c>
      <c r="I526" s="21"/>
      <c r="J526" s="46">
        <v>3222268.13</v>
      </c>
    </row>
    <row r="527" spans="1:11" s="9" customFormat="1" ht="44.25" customHeight="1">
      <c r="A527" s="12">
        <v>5</v>
      </c>
      <c r="B527" s="21" t="s">
        <v>90</v>
      </c>
      <c r="C527" s="23">
        <v>7</v>
      </c>
      <c r="D527" s="23">
        <v>301</v>
      </c>
      <c r="E527" s="23" t="s">
        <v>197</v>
      </c>
      <c r="F527" s="21"/>
      <c r="G527" s="48">
        <v>3429829.35</v>
      </c>
      <c r="H527" s="48">
        <f>3429829.35</f>
        <v>3429829.35</v>
      </c>
      <c r="I527" s="21"/>
      <c r="J527" s="21">
        <v>3234700.49</v>
      </c>
    </row>
    <row r="528" spans="1:11" s="9" customFormat="1" ht="39" customHeight="1">
      <c r="A528" s="12">
        <v>6</v>
      </c>
      <c r="B528" s="21" t="s">
        <v>66</v>
      </c>
      <c r="C528" s="23">
        <v>7</v>
      </c>
      <c r="D528" s="23">
        <v>301</v>
      </c>
      <c r="E528" s="23" t="s">
        <v>197</v>
      </c>
      <c r="F528" s="21"/>
      <c r="G528" s="48">
        <v>4373404.09</v>
      </c>
      <c r="H528" s="48">
        <v>4373404.09</v>
      </c>
      <c r="I528" s="21"/>
      <c r="J528" s="46">
        <v>4080710.13</v>
      </c>
    </row>
    <row r="529" spans="1:10" s="9" customFormat="1">
      <c r="A529" s="12">
        <v>7</v>
      </c>
      <c r="B529" s="21" t="s">
        <v>213</v>
      </c>
      <c r="C529" s="23">
        <v>8</v>
      </c>
      <c r="D529" s="23">
        <v>101</v>
      </c>
      <c r="E529" s="23" t="s">
        <v>190</v>
      </c>
      <c r="F529" s="21"/>
      <c r="G529" s="48">
        <v>6510163.7800000003</v>
      </c>
      <c r="H529" s="48">
        <v>3255081.8899999997</v>
      </c>
      <c r="I529" s="21"/>
      <c r="J529" s="46">
        <v>3090516.86</v>
      </c>
    </row>
    <row r="530" spans="1:10" s="9" customFormat="1" ht="31.5">
      <c r="A530" s="12">
        <v>8</v>
      </c>
      <c r="B530" s="39" t="s">
        <v>169</v>
      </c>
      <c r="C530" s="23">
        <v>8</v>
      </c>
      <c r="D530" s="23">
        <v>101</v>
      </c>
      <c r="E530" s="23" t="s">
        <v>186</v>
      </c>
      <c r="F530" s="21"/>
      <c r="G530" s="48">
        <v>4645021.5699999994</v>
      </c>
      <c r="H530" s="48">
        <v>2554761.86</v>
      </c>
      <c r="J530" s="25"/>
    </row>
    <row r="531" spans="1:10" s="9" customFormat="1" ht="30" customHeight="1">
      <c r="A531" s="12">
        <v>9</v>
      </c>
      <c r="B531" s="39" t="s">
        <v>178</v>
      </c>
      <c r="C531" s="23">
        <v>10</v>
      </c>
      <c r="D531" s="23">
        <v>101</v>
      </c>
      <c r="E531" s="16" t="s">
        <v>184</v>
      </c>
      <c r="F531" s="21"/>
      <c r="G531" s="48">
        <v>4116854.3</v>
      </c>
      <c r="H531" s="48">
        <v>2264269.86</v>
      </c>
      <c r="I531" s="21"/>
      <c r="J531" s="46">
        <v>2024561.12</v>
      </c>
    </row>
    <row r="532" spans="1:10" s="9" customFormat="1" ht="32.25" customHeight="1">
      <c r="A532" s="12">
        <v>10</v>
      </c>
      <c r="B532" s="39" t="s">
        <v>245</v>
      </c>
      <c r="C532" s="23">
        <v>10</v>
      </c>
      <c r="D532" s="23">
        <v>103</v>
      </c>
      <c r="E532" s="23" t="s">
        <v>194</v>
      </c>
      <c r="F532" s="21"/>
      <c r="G532" s="48">
        <v>6964733.0800000001</v>
      </c>
      <c r="H532" s="48">
        <v>3482366.54</v>
      </c>
      <c r="I532" s="21"/>
      <c r="J532" s="46">
        <v>3372326.33</v>
      </c>
    </row>
    <row r="533" spans="1:10" s="9" customFormat="1" ht="32.25" customHeight="1">
      <c r="A533" s="12">
        <v>11</v>
      </c>
      <c r="B533" s="39" t="s">
        <v>250</v>
      </c>
      <c r="C533" s="23">
        <v>10</v>
      </c>
      <c r="D533" s="23">
        <v>101</v>
      </c>
      <c r="E533" s="23" t="s">
        <v>189</v>
      </c>
      <c r="F533" s="21"/>
      <c r="G533" s="48">
        <v>1375747.42</v>
      </c>
      <c r="H533" s="48">
        <v>687873.71</v>
      </c>
      <c r="I533" s="21"/>
      <c r="J533" s="46">
        <v>666129.37</v>
      </c>
    </row>
    <row r="534" spans="1:10" s="9" customFormat="1" ht="32.25" customHeight="1">
      <c r="A534" s="12">
        <v>12</v>
      </c>
      <c r="B534" s="39" t="s">
        <v>87</v>
      </c>
      <c r="C534" s="23">
        <v>13</v>
      </c>
      <c r="D534" s="23">
        <v>301</v>
      </c>
      <c r="E534" s="23" t="s">
        <v>198</v>
      </c>
      <c r="F534" s="21"/>
      <c r="G534" s="48">
        <v>832874.99</v>
      </c>
      <c r="H534" s="48">
        <v>832874.99</v>
      </c>
      <c r="J534" s="25"/>
    </row>
    <row r="535" spans="1:10" s="9" customFormat="1" ht="32.25" customHeight="1">
      <c r="A535" s="12">
        <v>13</v>
      </c>
      <c r="B535" s="39" t="s">
        <v>331</v>
      </c>
      <c r="C535" s="23">
        <v>13</v>
      </c>
      <c r="D535" s="23">
        <v>301</v>
      </c>
      <c r="E535" s="23" t="s">
        <v>198</v>
      </c>
      <c r="F535" s="21"/>
      <c r="G535" s="48">
        <v>1045923.22</v>
      </c>
      <c r="H535" s="48">
        <v>1045923.22</v>
      </c>
      <c r="I535" s="21"/>
      <c r="J535" s="46">
        <v>1035950.15</v>
      </c>
    </row>
    <row r="536" spans="1:10" s="9" customFormat="1" ht="79.5" customHeight="1">
      <c r="A536" s="12">
        <v>14</v>
      </c>
      <c r="B536" s="39" t="s">
        <v>398</v>
      </c>
      <c r="C536" s="23">
        <v>15</v>
      </c>
      <c r="D536" s="23">
        <v>302</v>
      </c>
      <c r="E536" s="23" t="s">
        <v>399</v>
      </c>
      <c r="F536" s="21"/>
      <c r="G536" s="48">
        <v>124423.85999999999</v>
      </c>
      <c r="H536" s="48">
        <v>62211.929999999993</v>
      </c>
      <c r="I536" s="21"/>
      <c r="J536" s="46">
        <v>61808.45</v>
      </c>
    </row>
    <row r="537" spans="1:10" s="9" customFormat="1" ht="32.25" customHeight="1">
      <c r="A537" s="12">
        <v>15</v>
      </c>
      <c r="B537" s="39" t="s">
        <v>454</v>
      </c>
      <c r="C537" s="23">
        <v>15</v>
      </c>
      <c r="D537" s="23">
        <v>302</v>
      </c>
      <c r="E537" s="23" t="s">
        <v>399</v>
      </c>
      <c r="F537" s="21"/>
      <c r="G537" s="48">
        <v>5088892.5</v>
      </c>
      <c r="H537" s="48">
        <v>2544446.25</v>
      </c>
      <c r="J537" s="25"/>
    </row>
    <row r="538" spans="1:10" s="9" customFormat="1" ht="61.5" customHeight="1">
      <c r="A538" s="12">
        <v>16</v>
      </c>
      <c r="B538" s="39" t="s">
        <v>455</v>
      </c>
      <c r="C538" s="23">
        <v>15</v>
      </c>
      <c r="D538" s="23">
        <v>302</v>
      </c>
      <c r="E538" s="23" t="s">
        <v>507</v>
      </c>
      <c r="F538" s="21"/>
      <c r="G538" s="48">
        <v>493598.07</v>
      </c>
      <c r="H538" s="48">
        <v>246799.03</v>
      </c>
      <c r="J538" s="25"/>
    </row>
    <row r="539" spans="1:10" s="9" customFormat="1" ht="32.25" customHeight="1">
      <c r="A539" s="12">
        <v>17</v>
      </c>
      <c r="B539" s="39" t="s">
        <v>457</v>
      </c>
      <c r="C539" s="23">
        <v>15</v>
      </c>
      <c r="D539" s="23">
        <v>302</v>
      </c>
      <c r="E539" s="23" t="s">
        <v>414</v>
      </c>
      <c r="F539" s="21"/>
      <c r="G539" s="48">
        <v>5088892.5</v>
      </c>
      <c r="H539" s="48">
        <v>2544446.25</v>
      </c>
      <c r="J539" s="25"/>
    </row>
    <row r="540" spans="1:10" s="9" customFormat="1" ht="32.25" customHeight="1">
      <c r="A540" s="12">
        <v>18</v>
      </c>
      <c r="B540" s="39" t="s">
        <v>460</v>
      </c>
      <c r="C540" s="23">
        <v>15</v>
      </c>
      <c r="D540" s="23">
        <v>302</v>
      </c>
      <c r="E540" s="23" t="s">
        <v>414</v>
      </c>
      <c r="F540" s="21"/>
      <c r="G540" s="48">
        <v>356000.95</v>
      </c>
      <c r="H540" s="48">
        <v>178000.47</v>
      </c>
      <c r="J540" s="25"/>
    </row>
    <row r="541" spans="1:10" s="9" customFormat="1" ht="32.25" customHeight="1">
      <c r="A541" s="12">
        <v>19</v>
      </c>
      <c r="B541" s="39" t="s">
        <v>535</v>
      </c>
      <c r="C541" s="23">
        <v>18</v>
      </c>
      <c r="D541" s="23">
        <v>202</v>
      </c>
      <c r="E541" s="23"/>
      <c r="F541" s="21"/>
      <c r="G541" s="48">
        <v>900000</v>
      </c>
      <c r="H541" s="48">
        <v>900000</v>
      </c>
      <c r="I541" s="21"/>
      <c r="J541" s="46">
        <f>40100.43+30751.45+40106.84+103745.41+24955.18+74527.88+100557.41</f>
        <v>414744.6</v>
      </c>
    </row>
    <row r="542" spans="1:10" s="9" customFormat="1" ht="32.25" customHeight="1">
      <c r="A542" s="12">
        <v>20</v>
      </c>
      <c r="B542" s="39" t="s">
        <v>542</v>
      </c>
      <c r="C542" s="23">
        <v>18</v>
      </c>
      <c r="D542" s="23">
        <v>202</v>
      </c>
      <c r="E542" s="23"/>
      <c r="F542" s="21"/>
      <c r="G542" s="48">
        <v>900000</v>
      </c>
      <c r="H542" s="48">
        <v>900000</v>
      </c>
      <c r="I542" s="21"/>
      <c r="J542" s="46">
        <f>11346.38+8613.16+45455.52+54591.62+60321.81+85000.36</f>
        <v>265328.84999999998</v>
      </c>
    </row>
    <row r="543" spans="1:10" s="9" customFormat="1" ht="32.25" customHeight="1">
      <c r="A543" s="12">
        <v>21</v>
      </c>
      <c r="B543" s="39" t="s">
        <v>544</v>
      </c>
      <c r="C543" s="23">
        <v>18</v>
      </c>
      <c r="D543" s="23">
        <v>202</v>
      </c>
      <c r="E543" s="23"/>
      <c r="F543" s="21"/>
      <c r="G543" s="48">
        <v>900000</v>
      </c>
      <c r="H543" s="48">
        <f>400000+500000</f>
        <v>900000</v>
      </c>
      <c r="I543" s="21"/>
      <c r="J543" s="46">
        <f>13410.92+65116.75+126743.68+147238.66+135253.31+101955.72+115574.18</f>
        <v>705293.22</v>
      </c>
    </row>
    <row r="544" spans="1:10" s="9" customFormat="1" ht="32.25" customHeight="1">
      <c r="A544" s="12">
        <v>22</v>
      </c>
      <c r="B544" s="39" t="s">
        <v>567</v>
      </c>
      <c r="C544" s="23">
        <v>16</v>
      </c>
      <c r="D544" s="23">
        <v>101</v>
      </c>
      <c r="E544" s="23" t="s">
        <v>189</v>
      </c>
      <c r="F544" s="21"/>
      <c r="G544" s="48">
        <v>1210750.44</v>
      </c>
      <c r="H544" s="48">
        <v>665912.74</v>
      </c>
      <c r="J544" s="25"/>
    </row>
    <row r="545" spans="1:10" s="9" customFormat="1" ht="32.25" customHeight="1">
      <c r="A545" s="12">
        <v>23</v>
      </c>
      <c r="B545" s="39" t="s">
        <v>582</v>
      </c>
      <c r="C545" s="23">
        <v>16</v>
      </c>
      <c r="D545" s="23">
        <v>101</v>
      </c>
      <c r="E545" s="23" t="s">
        <v>184</v>
      </c>
      <c r="F545" s="21"/>
      <c r="G545" s="48">
        <v>957631.93</v>
      </c>
      <c r="H545" s="48">
        <v>478815.95999999996</v>
      </c>
      <c r="J545" s="25"/>
    </row>
    <row r="546" spans="1:10" s="9" customFormat="1" ht="32.25" customHeight="1">
      <c r="A546" s="12">
        <v>24</v>
      </c>
      <c r="B546" s="39" t="s">
        <v>590</v>
      </c>
      <c r="C546" s="23">
        <v>16</v>
      </c>
      <c r="D546" s="23">
        <v>101</v>
      </c>
      <c r="E546" s="23" t="s">
        <v>190</v>
      </c>
      <c r="F546" s="21"/>
      <c r="G546" s="48">
        <v>220627.34</v>
      </c>
      <c r="H546" s="48">
        <v>110313.67</v>
      </c>
      <c r="I546" s="21"/>
      <c r="J546" s="46">
        <v>110313.67</v>
      </c>
    </row>
    <row r="547" spans="1:10" s="9" customFormat="1" ht="32.25" customHeight="1">
      <c r="A547" s="12">
        <v>25</v>
      </c>
      <c r="B547" s="39" t="s">
        <v>592</v>
      </c>
      <c r="C547" s="23">
        <v>16</v>
      </c>
      <c r="D547" s="23">
        <v>101</v>
      </c>
      <c r="E547" s="23" t="s">
        <v>189</v>
      </c>
      <c r="F547" s="21"/>
      <c r="G547" s="48">
        <v>804868.62</v>
      </c>
      <c r="H547" s="48">
        <v>402434.31</v>
      </c>
      <c r="J547" s="25"/>
    </row>
    <row r="548" spans="1:10" s="9" customFormat="1" ht="32.25" customHeight="1">
      <c r="A548" s="12">
        <v>26</v>
      </c>
      <c r="B548" s="39" t="s">
        <v>606</v>
      </c>
      <c r="C548" s="23">
        <v>16</v>
      </c>
      <c r="D548" s="23">
        <v>101</v>
      </c>
      <c r="E548" s="23" t="s">
        <v>188</v>
      </c>
      <c r="F548" s="21"/>
      <c r="G548" s="48">
        <v>3860294.69</v>
      </c>
      <c r="H548" s="48">
        <v>1930147.34</v>
      </c>
      <c r="I548" s="21"/>
      <c r="J548" s="46">
        <v>1885560.46</v>
      </c>
    </row>
    <row r="549" spans="1:10" s="9" customFormat="1" ht="32.25" customHeight="1">
      <c r="A549" s="12">
        <v>27</v>
      </c>
      <c r="B549" s="39" t="s">
        <v>758</v>
      </c>
      <c r="C549" s="23">
        <v>16</v>
      </c>
      <c r="D549" s="23">
        <v>101</v>
      </c>
      <c r="E549" s="23" t="s">
        <v>184</v>
      </c>
      <c r="F549" s="21"/>
      <c r="G549" s="48">
        <v>1880080</v>
      </c>
      <c r="H549" s="48">
        <v>940040</v>
      </c>
      <c r="J549" s="25"/>
    </row>
    <row r="550" spans="1:10" s="9" customFormat="1" ht="32.25" customHeight="1">
      <c r="A550" s="12">
        <v>28</v>
      </c>
      <c r="B550" s="39" t="s">
        <v>650</v>
      </c>
      <c r="C550" s="23">
        <v>16</v>
      </c>
      <c r="D550" s="23">
        <v>101</v>
      </c>
      <c r="E550" s="23" t="s">
        <v>185</v>
      </c>
      <c r="F550" s="21"/>
      <c r="G550" s="48">
        <v>4729162.62</v>
      </c>
      <c r="H550" s="48">
        <v>2364581.31</v>
      </c>
      <c r="J550" s="25"/>
    </row>
    <row r="551" spans="1:10" s="9" customFormat="1" ht="32.25" customHeight="1">
      <c r="A551" s="12">
        <v>29</v>
      </c>
      <c r="B551" s="39" t="s">
        <v>652</v>
      </c>
      <c r="C551" s="23">
        <v>16</v>
      </c>
      <c r="D551" s="23">
        <v>101</v>
      </c>
      <c r="E551" s="23" t="s">
        <v>190</v>
      </c>
      <c r="F551" s="21"/>
      <c r="G551" s="48">
        <v>2478328.79</v>
      </c>
      <c r="H551" s="48">
        <v>1363080.83</v>
      </c>
      <c r="J551" s="25"/>
    </row>
    <row r="552" spans="1:10" s="9" customFormat="1" ht="32.25" customHeight="1">
      <c r="A552" s="12">
        <v>30</v>
      </c>
      <c r="B552" s="39" t="s">
        <v>654</v>
      </c>
      <c r="C552" s="23">
        <v>16</v>
      </c>
      <c r="D552" s="23">
        <v>101</v>
      </c>
      <c r="E552" s="23" t="s">
        <v>190</v>
      </c>
      <c r="F552" s="21"/>
      <c r="G552" s="48">
        <v>6834600</v>
      </c>
      <c r="H552" s="48">
        <v>3759030</v>
      </c>
      <c r="J552" s="25"/>
    </row>
    <row r="553" spans="1:10" s="9" customFormat="1" ht="57" customHeight="1">
      <c r="A553" s="12">
        <v>31</v>
      </c>
      <c r="B553" s="39" t="s">
        <v>660</v>
      </c>
      <c r="C553" s="23">
        <v>16</v>
      </c>
      <c r="D553" s="23">
        <v>101</v>
      </c>
      <c r="E553" s="23" t="s">
        <v>190</v>
      </c>
      <c r="F553" s="21"/>
      <c r="G553" s="48">
        <v>6779259.0300000003</v>
      </c>
      <c r="H553" s="48">
        <v>3389629.51</v>
      </c>
      <c r="J553" s="25"/>
    </row>
    <row r="554" spans="1:10" s="9" customFormat="1" ht="32.25" customHeight="1">
      <c r="A554" s="12">
        <v>32</v>
      </c>
      <c r="B554" s="39" t="s">
        <v>661</v>
      </c>
      <c r="C554" s="23">
        <v>16</v>
      </c>
      <c r="D554" s="23">
        <v>101</v>
      </c>
      <c r="E554" s="23" t="s">
        <v>189</v>
      </c>
      <c r="F554" s="21"/>
      <c r="G554" s="48">
        <v>6834600</v>
      </c>
      <c r="H554" s="48">
        <v>3759030</v>
      </c>
      <c r="J554" s="25"/>
    </row>
    <row r="555" spans="1:10" s="9" customFormat="1" ht="44.25" customHeight="1">
      <c r="A555" s="12">
        <v>33</v>
      </c>
      <c r="B555" s="39" t="s">
        <v>665</v>
      </c>
      <c r="C555" s="23">
        <v>16</v>
      </c>
      <c r="D555" s="23">
        <v>101</v>
      </c>
      <c r="E555" s="23" t="s">
        <v>190</v>
      </c>
      <c r="F555" s="21"/>
      <c r="G555" s="48">
        <v>1781073.49</v>
      </c>
      <c r="H555" s="48">
        <v>890536.74</v>
      </c>
      <c r="J555" s="25"/>
    </row>
    <row r="556" spans="1:10" s="9" customFormat="1" ht="32.25" customHeight="1">
      <c r="A556" s="12">
        <v>34</v>
      </c>
      <c r="B556" s="39" t="s">
        <v>667</v>
      </c>
      <c r="C556" s="23">
        <v>16</v>
      </c>
      <c r="D556" s="23">
        <v>101</v>
      </c>
      <c r="E556" s="23" t="s">
        <v>190</v>
      </c>
      <c r="F556" s="21"/>
      <c r="G556" s="48">
        <v>3292403.25</v>
      </c>
      <c r="H556" s="48">
        <v>1810821.79</v>
      </c>
      <c r="J556" s="25"/>
    </row>
    <row r="557" spans="1:10" s="9" customFormat="1" ht="55.5" customHeight="1">
      <c r="A557" s="12">
        <v>35</v>
      </c>
      <c r="B557" s="39" t="s">
        <v>671</v>
      </c>
      <c r="C557" s="23">
        <v>16</v>
      </c>
      <c r="D557" s="23">
        <v>101</v>
      </c>
      <c r="E557" s="23" t="s">
        <v>190</v>
      </c>
      <c r="F557" s="21"/>
      <c r="G557" s="48">
        <v>2246113.42</v>
      </c>
      <c r="H557" s="48">
        <v>1235362.3799999999</v>
      </c>
      <c r="J557" s="25"/>
    </row>
    <row r="558" spans="1:10" s="9" customFormat="1" ht="47.25" customHeight="1">
      <c r="A558" s="12">
        <v>36</v>
      </c>
      <c r="B558" s="39" t="s">
        <v>672</v>
      </c>
      <c r="C558" s="23">
        <v>16</v>
      </c>
      <c r="D558" s="23">
        <v>101</v>
      </c>
      <c r="E558" s="23" t="s">
        <v>189</v>
      </c>
      <c r="F558" s="21"/>
      <c r="G558" s="48">
        <v>1781972.09</v>
      </c>
      <c r="H558" s="48">
        <v>980084.65</v>
      </c>
      <c r="J558" s="25"/>
    </row>
    <row r="559" spans="1:10" s="9" customFormat="1" ht="46.5" customHeight="1">
      <c r="A559" s="12">
        <v>37</v>
      </c>
      <c r="B559" s="39" t="s">
        <v>693</v>
      </c>
      <c r="C559" s="23">
        <v>17</v>
      </c>
      <c r="D559" s="23">
        <v>103</v>
      </c>
      <c r="E559" s="23" t="s">
        <v>192</v>
      </c>
      <c r="F559" s="21"/>
      <c r="G559" s="48">
        <v>2925677.88</v>
      </c>
      <c r="H559" s="48">
        <v>1462838.94</v>
      </c>
      <c r="I559" s="21"/>
      <c r="J559" s="46">
        <v>1300316.02</v>
      </c>
    </row>
    <row r="560" spans="1:10" s="9" customFormat="1" ht="32.25" customHeight="1">
      <c r="A560" s="12">
        <v>38</v>
      </c>
      <c r="B560" s="39" t="s">
        <v>761</v>
      </c>
      <c r="C560" s="23">
        <v>21</v>
      </c>
      <c r="D560" s="23">
        <v>101</v>
      </c>
      <c r="E560" s="23"/>
      <c r="F560" s="21"/>
      <c r="G560" s="48">
        <v>531479</v>
      </c>
      <c r="H560" s="48">
        <v>265739.5</v>
      </c>
      <c r="J560" s="25"/>
    </row>
    <row r="561" spans="1:10" s="9" customFormat="1" ht="44.25" customHeight="1">
      <c r="A561" s="12">
        <v>39</v>
      </c>
      <c r="B561" s="39" t="s">
        <v>726</v>
      </c>
      <c r="C561" s="23">
        <v>21</v>
      </c>
      <c r="D561" s="23">
        <v>101</v>
      </c>
      <c r="E561" s="23"/>
      <c r="F561" s="21"/>
      <c r="G561" s="48">
        <v>922340.06</v>
      </c>
      <c r="H561" s="48">
        <v>507287.03</v>
      </c>
      <c r="J561" s="25"/>
    </row>
    <row r="562" spans="1:10" s="9" customFormat="1">
      <c r="A562" s="12"/>
      <c r="B562" s="39"/>
      <c r="C562" s="23"/>
      <c r="D562" s="23"/>
      <c r="E562" s="23"/>
      <c r="G562" s="30"/>
      <c r="H562" s="30"/>
      <c r="J562" s="25"/>
    </row>
    <row r="563" spans="1:10" s="10" customFormat="1" ht="16.5" thickBot="1">
      <c r="A563" s="134" t="s">
        <v>2</v>
      </c>
      <c r="B563" s="134"/>
      <c r="C563" s="105"/>
      <c r="D563" s="105"/>
      <c r="E563" s="105"/>
      <c r="F563" s="107">
        <f>COUNTA(G523:G561)</f>
        <v>39</v>
      </c>
      <c r="G563" s="108">
        <f>SUM(G523:G562)</f>
        <v>107412843.30000001</v>
      </c>
      <c r="H563" s="108">
        <f>SUM(H523:H562)</f>
        <v>61682183.70000001</v>
      </c>
      <c r="I563" s="107">
        <f>COUNTA(J523:J561)</f>
        <v>18</v>
      </c>
      <c r="J563" s="108">
        <f>SUM(J523:J562)</f>
        <v>27254533.670000006</v>
      </c>
    </row>
    <row r="564" spans="1:10" ht="16.5" thickTop="1">
      <c r="A564" s="13"/>
      <c r="B564" s="13"/>
      <c r="C564" s="13"/>
      <c r="D564" s="14"/>
      <c r="E564" s="7"/>
      <c r="G564" s="8"/>
      <c r="H564" s="15"/>
      <c r="J564" s="15"/>
    </row>
    <row r="565" spans="1:10" ht="19.5">
      <c r="A565" s="44" t="s">
        <v>15</v>
      </c>
      <c r="B565" s="43"/>
      <c r="C565" s="72"/>
      <c r="D565" s="72"/>
      <c r="E565" s="72"/>
      <c r="G565" s="30"/>
      <c r="H565" s="52"/>
      <c r="J565" s="25"/>
    </row>
    <row r="566" spans="1:10" s="10" customFormat="1" ht="38.25" customHeight="1">
      <c r="A566" s="12">
        <v>1</v>
      </c>
      <c r="B566" s="21" t="s">
        <v>45</v>
      </c>
      <c r="C566" s="23">
        <v>3</v>
      </c>
      <c r="D566" s="23">
        <v>101</v>
      </c>
      <c r="E566" s="23" t="s">
        <v>188</v>
      </c>
      <c r="F566" s="21"/>
      <c r="G566" s="48">
        <v>4394847.2</v>
      </c>
      <c r="H566" s="48">
        <v>2636908.3199999998</v>
      </c>
      <c r="I566" s="4"/>
      <c r="J566" s="46">
        <v>2626798.3199999998</v>
      </c>
    </row>
    <row r="567" spans="1:10" s="10" customFormat="1" ht="32.25" customHeight="1">
      <c r="A567" s="10">
        <v>2</v>
      </c>
      <c r="B567" s="10" t="s">
        <v>46</v>
      </c>
      <c r="C567" s="10">
        <v>3</v>
      </c>
      <c r="D567" s="10">
        <v>103</v>
      </c>
      <c r="E567" s="23" t="s">
        <v>193</v>
      </c>
      <c r="F567" s="21"/>
      <c r="G567" s="48">
        <v>10116096.42</v>
      </c>
      <c r="H567" s="48">
        <v>5058048.21</v>
      </c>
      <c r="I567" s="4"/>
      <c r="J567" s="46">
        <v>4852775.7</v>
      </c>
    </row>
    <row r="568" spans="1:10" s="10" customFormat="1" ht="38.25" customHeight="1">
      <c r="A568" s="10">
        <v>3</v>
      </c>
      <c r="B568" s="10" t="s">
        <v>102</v>
      </c>
      <c r="C568" s="10">
        <v>6</v>
      </c>
      <c r="D568" s="10">
        <v>103</v>
      </c>
      <c r="E568" s="23" t="s">
        <v>194</v>
      </c>
      <c r="F568" s="4"/>
      <c r="G568" s="48">
        <v>3973298.6</v>
      </c>
      <c r="H568" s="48">
        <v>1986649.3</v>
      </c>
      <c r="I568" s="4"/>
      <c r="J568" s="46">
        <v>1865267.11</v>
      </c>
    </row>
    <row r="569" spans="1:10" s="10" customFormat="1" ht="33.75" customHeight="1">
      <c r="A569" s="10">
        <v>4</v>
      </c>
      <c r="B569" s="10" t="s">
        <v>158</v>
      </c>
      <c r="C569" s="10">
        <v>7</v>
      </c>
      <c r="D569" s="10">
        <v>301</v>
      </c>
      <c r="E569" s="23" t="s">
        <v>197</v>
      </c>
      <c r="F569" s="4"/>
      <c r="G569" s="48">
        <v>3118281.06</v>
      </c>
      <c r="H569" s="48">
        <v>3118281.06</v>
      </c>
      <c r="J569" s="25"/>
    </row>
    <row r="570" spans="1:10" s="10" customFormat="1" ht="21" customHeight="1">
      <c r="A570" s="10">
        <v>5</v>
      </c>
      <c r="B570" s="10" t="s">
        <v>208</v>
      </c>
      <c r="C570" s="10">
        <v>8</v>
      </c>
      <c r="D570" s="10">
        <v>103</v>
      </c>
      <c r="E570" s="23" t="s">
        <v>192</v>
      </c>
      <c r="F570" s="4"/>
      <c r="G570" s="48">
        <v>21803132.879999999</v>
      </c>
      <c r="H570" s="48">
        <v>10901566.439999999</v>
      </c>
      <c r="I570" s="4"/>
      <c r="J570" s="46">
        <v>10632029.300000001</v>
      </c>
    </row>
    <row r="571" spans="1:10" s="10" customFormat="1" ht="33.75" customHeight="1">
      <c r="A571" s="10">
        <v>6</v>
      </c>
      <c r="B571" s="10" t="s">
        <v>176</v>
      </c>
      <c r="C571" s="10">
        <v>8</v>
      </c>
      <c r="D571" s="10">
        <v>103</v>
      </c>
      <c r="E571" s="23" t="s">
        <v>193</v>
      </c>
      <c r="F571" s="4"/>
      <c r="G571" s="48">
        <v>22149900</v>
      </c>
      <c r="H571" s="48">
        <v>11074950</v>
      </c>
      <c r="I571" s="4"/>
      <c r="J571" s="46">
        <v>11074950</v>
      </c>
    </row>
    <row r="572" spans="1:10" s="10" customFormat="1" ht="30.75" customHeight="1">
      <c r="A572" s="10">
        <v>7</v>
      </c>
      <c r="B572" s="10" t="s">
        <v>241</v>
      </c>
      <c r="C572" s="10">
        <v>10</v>
      </c>
      <c r="D572" s="10">
        <v>101</v>
      </c>
      <c r="E572" s="23" t="s">
        <v>189</v>
      </c>
      <c r="F572" s="4"/>
      <c r="G572" s="48">
        <v>1070893.71</v>
      </c>
      <c r="H572" s="48">
        <v>642536.23</v>
      </c>
      <c r="I572" s="4"/>
      <c r="J572" s="46">
        <v>634363.71</v>
      </c>
    </row>
    <row r="573" spans="1:10" s="10" customFormat="1" ht="33.75" customHeight="1">
      <c r="A573" s="10">
        <v>8</v>
      </c>
      <c r="B573" s="10" t="s">
        <v>286</v>
      </c>
      <c r="C573" s="10">
        <v>11</v>
      </c>
      <c r="D573" s="10">
        <v>103</v>
      </c>
      <c r="E573" s="23" t="s">
        <v>193</v>
      </c>
      <c r="F573" s="4"/>
      <c r="G573" s="48">
        <v>22745400</v>
      </c>
      <c r="H573" s="48">
        <v>11372700</v>
      </c>
      <c r="I573" s="4"/>
      <c r="J573" s="46">
        <v>11256750</v>
      </c>
    </row>
    <row r="574" spans="1:10" s="10" customFormat="1" ht="33.75" customHeight="1">
      <c r="A574" s="10">
        <v>9</v>
      </c>
      <c r="B574" s="10" t="s">
        <v>317</v>
      </c>
      <c r="C574" s="10">
        <v>13</v>
      </c>
      <c r="D574" s="10">
        <v>301</v>
      </c>
      <c r="E574" s="23" t="s">
        <v>197</v>
      </c>
      <c r="F574" s="4"/>
      <c r="G574" s="48">
        <v>3730306.12</v>
      </c>
      <c r="H574" s="48">
        <v>3730306.12</v>
      </c>
      <c r="J574" s="25"/>
    </row>
    <row r="575" spans="1:10" s="10" customFormat="1" ht="33.75" customHeight="1">
      <c r="A575" s="10">
        <v>10</v>
      </c>
      <c r="B575" s="10" t="s">
        <v>319</v>
      </c>
      <c r="C575" s="10">
        <v>13</v>
      </c>
      <c r="D575" s="10">
        <v>301</v>
      </c>
      <c r="E575" s="23" t="s">
        <v>197</v>
      </c>
      <c r="F575" s="4"/>
      <c r="G575" s="48">
        <v>1991039.17</v>
      </c>
      <c r="H575" s="48">
        <v>1991039.17</v>
      </c>
      <c r="J575" s="25"/>
    </row>
    <row r="576" spans="1:10" s="10" customFormat="1" ht="33.75" customHeight="1">
      <c r="A576" s="10">
        <v>11</v>
      </c>
      <c r="B576" s="10" t="s">
        <v>321</v>
      </c>
      <c r="C576" s="10">
        <v>13</v>
      </c>
      <c r="D576" s="10">
        <v>301</v>
      </c>
      <c r="E576" s="23" t="s">
        <v>197</v>
      </c>
      <c r="F576" s="4"/>
      <c r="G576" s="48">
        <v>1295192.3999999999</v>
      </c>
      <c r="H576" s="48">
        <v>1295192.3999999999</v>
      </c>
      <c r="J576" s="25"/>
    </row>
    <row r="577" spans="1:10" s="10" customFormat="1" ht="33.75" customHeight="1">
      <c r="A577" s="10">
        <v>12</v>
      </c>
      <c r="B577" s="10" t="s">
        <v>337</v>
      </c>
      <c r="C577" s="10">
        <v>13</v>
      </c>
      <c r="D577" s="10">
        <v>301</v>
      </c>
      <c r="E577" s="23" t="s">
        <v>198</v>
      </c>
      <c r="F577" s="4"/>
      <c r="G577" s="48">
        <v>1897806.06</v>
      </c>
      <c r="H577" s="48">
        <v>1897806.06</v>
      </c>
      <c r="J577" s="25"/>
    </row>
    <row r="578" spans="1:10" s="10" customFormat="1" ht="50.25" customHeight="1">
      <c r="A578" s="10">
        <v>13</v>
      </c>
      <c r="B578" s="10" t="s">
        <v>756</v>
      </c>
      <c r="C578" s="10">
        <v>15</v>
      </c>
      <c r="D578" s="10">
        <v>302</v>
      </c>
      <c r="E578" s="23" t="s">
        <v>404</v>
      </c>
      <c r="F578" s="4"/>
      <c r="G578" s="48">
        <v>1090490.06</v>
      </c>
      <c r="H578" s="48">
        <v>545245.03</v>
      </c>
      <c r="I578" s="4"/>
      <c r="J578" s="46">
        <v>506666.89</v>
      </c>
    </row>
    <row r="579" spans="1:10" s="10" customFormat="1" ht="50.25" customHeight="1">
      <c r="A579" s="10">
        <v>14</v>
      </c>
      <c r="B579" s="10" t="s">
        <v>511</v>
      </c>
      <c r="C579" s="10">
        <v>15</v>
      </c>
      <c r="D579" s="10">
        <v>302</v>
      </c>
      <c r="E579" s="104" t="s">
        <v>390</v>
      </c>
      <c r="F579" s="4"/>
      <c r="G579" s="48">
        <v>1124712.5</v>
      </c>
      <c r="H579" s="48">
        <v>562356.25</v>
      </c>
      <c r="J579" s="25"/>
    </row>
    <row r="580" spans="1:10" s="10" customFormat="1" ht="50.25" customHeight="1">
      <c r="A580" s="10">
        <v>15</v>
      </c>
      <c r="B580" s="10" t="s">
        <v>456</v>
      </c>
      <c r="C580" s="10">
        <v>15</v>
      </c>
      <c r="D580" s="10">
        <v>302</v>
      </c>
      <c r="E580" s="104" t="s">
        <v>508</v>
      </c>
      <c r="F580" s="4"/>
      <c r="G580" s="48">
        <v>548881.67000000004</v>
      </c>
      <c r="H580" s="48">
        <f>205830.62+68610.21</f>
        <v>274440.83</v>
      </c>
      <c r="I580" s="4"/>
      <c r="J580" s="46">
        <v>268499.74</v>
      </c>
    </row>
    <row r="581" spans="1:10" s="10" customFormat="1" ht="50.25" customHeight="1">
      <c r="A581" s="10">
        <v>16</v>
      </c>
      <c r="B581" s="10" t="s">
        <v>458</v>
      </c>
      <c r="C581" s="10">
        <v>15</v>
      </c>
      <c r="D581" s="10">
        <v>302</v>
      </c>
      <c r="E581" s="104" t="s">
        <v>390</v>
      </c>
      <c r="F581" s="4"/>
      <c r="G581" s="48">
        <v>1130865</v>
      </c>
      <c r="H581" s="48">
        <v>565432.5</v>
      </c>
      <c r="J581" s="25"/>
    </row>
    <row r="582" spans="1:10" s="10" customFormat="1" ht="65.25" customHeight="1">
      <c r="A582" s="10">
        <v>17</v>
      </c>
      <c r="B582" s="10" t="s">
        <v>519</v>
      </c>
      <c r="C582" s="10">
        <v>18</v>
      </c>
      <c r="D582" s="10">
        <v>202</v>
      </c>
      <c r="E582" s="104"/>
      <c r="F582" s="4"/>
      <c r="G582" s="48">
        <v>900000</v>
      </c>
      <c r="H582" s="48">
        <v>900000</v>
      </c>
      <c r="I582" s="4"/>
      <c r="J582" s="46">
        <f>71072.3+70502.93+115880.66+117052.42+70531.68+87446.87+194443.09</f>
        <v>726929.95</v>
      </c>
    </row>
    <row r="583" spans="1:10" s="10" customFormat="1" ht="50.25" customHeight="1">
      <c r="A583" s="10">
        <v>18</v>
      </c>
      <c r="B583" s="10" t="s">
        <v>536</v>
      </c>
      <c r="C583" s="10">
        <v>18</v>
      </c>
      <c r="D583" s="10">
        <v>202</v>
      </c>
      <c r="E583" s="104"/>
      <c r="F583" s="4"/>
      <c r="G583" s="48">
        <f>400000+500000</f>
        <v>900000</v>
      </c>
      <c r="H583" s="48">
        <f>400000+500000</f>
        <v>900000</v>
      </c>
      <c r="I583" s="4"/>
      <c r="J583" s="46">
        <f>1786.2+75540.55+196243.57+72589.37+57532.24+198382.94</f>
        <v>602074.87</v>
      </c>
    </row>
    <row r="584" spans="1:10" s="10" customFormat="1" ht="50.25" customHeight="1">
      <c r="A584" s="10">
        <v>19</v>
      </c>
      <c r="B584" s="10" t="s">
        <v>543</v>
      </c>
      <c r="C584" s="10">
        <v>18</v>
      </c>
      <c r="D584" s="10">
        <v>202</v>
      </c>
      <c r="E584" s="104"/>
      <c r="F584" s="4"/>
      <c r="G584" s="48">
        <v>900000</v>
      </c>
      <c r="H584" s="48">
        <v>900000</v>
      </c>
      <c r="I584" s="4"/>
      <c r="J584" s="46">
        <f>3678+21094.56+124618.55+50728.54+74669.26+80945.28</f>
        <v>355734.19000000006</v>
      </c>
    </row>
    <row r="585" spans="1:10" s="10" customFormat="1" ht="50.25" customHeight="1">
      <c r="A585" s="10">
        <v>20</v>
      </c>
      <c r="B585" s="10" t="s">
        <v>612</v>
      </c>
      <c r="C585" s="10">
        <v>16</v>
      </c>
      <c r="D585" s="10">
        <v>101</v>
      </c>
      <c r="E585" s="104" t="s">
        <v>189</v>
      </c>
      <c r="F585" s="4"/>
      <c r="G585" s="48">
        <v>1736337.41</v>
      </c>
      <c r="H585" s="48">
        <f>846464.49+282154.83</f>
        <v>1128619.32</v>
      </c>
      <c r="I585" s="4"/>
      <c r="J585" s="46">
        <v>1125648.3</v>
      </c>
    </row>
    <row r="586" spans="1:10" s="10" customFormat="1" ht="57" customHeight="1">
      <c r="A586" s="10">
        <v>21</v>
      </c>
      <c r="B586" s="10" t="s">
        <v>649</v>
      </c>
      <c r="C586" s="10">
        <v>16</v>
      </c>
      <c r="D586" s="10">
        <v>101</v>
      </c>
      <c r="E586" s="104" t="s">
        <v>189</v>
      </c>
      <c r="F586" s="4"/>
      <c r="G586" s="48">
        <v>3242011.64</v>
      </c>
      <c r="H586" s="48">
        <v>1621005.82</v>
      </c>
      <c r="J586" s="25"/>
    </row>
    <row r="587" spans="1:10" s="10" customFormat="1" ht="50.25" customHeight="1">
      <c r="A587" s="10">
        <v>22</v>
      </c>
      <c r="B587" s="10" t="s">
        <v>680</v>
      </c>
      <c r="C587" s="10">
        <v>17</v>
      </c>
      <c r="D587" s="10">
        <v>103</v>
      </c>
      <c r="E587" s="104" t="s">
        <v>194</v>
      </c>
      <c r="F587" s="4"/>
      <c r="G587" s="48">
        <v>3713916.23</v>
      </c>
      <c r="H587" s="48">
        <v>1856958.1099999999</v>
      </c>
      <c r="I587" s="4"/>
      <c r="J587" s="46">
        <v>1831715.98</v>
      </c>
    </row>
    <row r="588" spans="1:10" s="10" customFormat="1" ht="57" customHeight="1">
      <c r="A588" s="10">
        <v>23</v>
      </c>
      <c r="B588" s="10" t="s">
        <v>683</v>
      </c>
      <c r="C588" s="10">
        <v>17</v>
      </c>
      <c r="D588" s="10">
        <v>103</v>
      </c>
      <c r="E588" s="104" t="s">
        <v>193</v>
      </c>
      <c r="F588" s="4"/>
      <c r="G588" s="48">
        <v>19124931.84</v>
      </c>
      <c r="H588" s="48">
        <v>9562465.9199999999</v>
      </c>
      <c r="J588" s="25"/>
    </row>
    <row r="589" spans="1:10" s="10" customFormat="1" ht="50.25" customHeight="1">
      <c r="A589" s="10">
        <v>24</v>
      </c>
      <c r="B589" s="10" t="s">
        <v>690</v>
      </c>
      <c r="C589" s="10">
        <v>17</v>
      </c>
      <c r="D589" s="10">
        <v>103</v>
      </c>
      <c r="E589" s="104" t="s">
        <v>196</v>
      </c>
      <c r="F589" s="4"/>
      <c r="G589" s="48">
        <v>2788637.72</v>
      </c>
      <c r="H589" s="48">
        <v>1394318.8599999999</v>
      </c>
      <c r="I589" s="4"/>
      <c r="J589" s="46">
        <v>1369623.43</v>
      </c>
    </row>
    <row r="590" spans="1:10" s="10" customFormat="1">
      <c r="A590" s="12"/>
      <c r="B590" s="56"/>
      <c r="C590" s="23"/>
      <c r="D590" s="23"/>
      <c r="E590" s="23"/>
      <c r="G590" s="30"/>
      <c r="H590" s="30"/>
      <c r="J590" s="25"/>
    </row>
    <row r="591" spans="1:10" s="10" customFormat="1" ht="16.5" thickBot="1">
      <c r="A591" s="134" t="s">
        <v>2</v>
      </c>
      <c r="B591" s="134"/>
      <c r="C591" s="105"/>
      <c r="D591" s="105"/>
      <c r="E591" s="105"/>
      <c r="F591" s="107">
        <f>COUNTA(G566:G589)</f>
        <v>24</v>
      </c>
      <c r="G591" s="108">
        <f>SUM(G566:G590)</f>
        <v>135486977.69000003</v>
      </c>
      <c r="H591" s="108">
        <f>SUM(H566:H590)</f>
        <v>75916825.949999988</v>
      </c>
      <c r="I591" s="107">
        <f>COUNTA(J566:J589)</f>
        <v>15</v>
      </c>
      <c r="J591" s="108">
        <f>SUM(J566:J590)</f>
        <v>49729827.489999995</v>
      </c>
    </row>
    <row r="592" spans="1:10" ht="16.5" thickTop="1">
      <c r="A592" s="13"/>
      <c r="B592" s="13"/>
      <c r="C592" s="13"/>
      <c r="D592" s="14"/>
      <c r="E592" s="7"/>
      <c r="G592" s="15"/>
      <c r="H592" s="15"/>
      <c r="J592" s="15"/>
    </row>
    <row r="593" spans="1:10" ht="19.5">
      <c r="A593" s="44" t="s">
        <v>16</v>
      </c>
      <c r="B593" s="43"/>
      <c r="C593" s="72"/>
      <c r="D593" s="72"/>
      <c r="E593" s="72"/>
      <c r="G593" s="30"/>
      <c r="H593" s="30"/>
      <c r="J593" s="25"/>
    </row>
    <row r="594" spans="1:10" s="10" customFormat="1" ht="81" customHeight="1">
      <c r="A594" s="12">
        <v>1</v>
      </c>
      <c r="B594" s="39" t="s">
        <v>33</v>
      </c>
      <c r="C594" s="23">
        <v>1</v>
      </c>
      <c r="D594" s="23">
        <v>103</v>
      </c>
      <c r="E594" s="23" t="s">
        <v>193</v>
      </c>
      <c r="F594" s="4"/>
      <c r="G594" s="48">
        <v>3600477.78</v>
      </c>
      <c r="H594" s="48">
        <v>1800238.89</v>
      </c>
      <c r="I594" s="4"/>
      <c r="J594" s="46">
        <v>1694537.64</v>
      </c>
    </row>
    <row r="595" spans="1:10" s="10" customFormat="1" ht="78.75">
      <c r="A595" s="16">
        <v>2</v>
      </c>
      <c r="B595" s="39" t="s">
        <v>31</v>
      </c>
      <c r="C595" s="23">
        <v>2</v>
      </c>
      <c r="D595" s="23">
        <v>103</v>
      </c>
      <c r="E595" s="23" t="s">
        <v>195</v>
      </c>
      <c r="F595" s="4"/>
      <c r="G595" s="48">
        <v>2040540.4</v>
      </c>
      <c r="H595" s="48">
        <v>1020270.2</v>
      </c>
      <c r="I595" s="4"/>
      <c r="J595" s="46">
        <v>1020270.2</v>
      </c>
    </row>
    <row r="596" spans="1:10" s="10" customFormat="1" ht="48.75" customHeight="1">
      <c r="A596" s="12">
        <v>3</v>
      </c>
      <c r="B596" s="21" t="s">
        <v>82</v>
      </c>
      <c r="C596" s="23">
        <v>4</v>
      </c>
      <c r="D596" s="23">
        <v>301</v>
      </c>
      <c r="E596" s="23" t="s">
        <v>197</v>
      </c>
      <c r="F596" s="21"/>
      <c r="G596" s="48">
        <v>2964296.22</v>
      </c>
      <c r="H596" s="48">
        <v>2964296.22</v>
      </c>
      <c r="I596" s="4"/>
      <c r="J596" s="46">
        <v>2657745.46</v>
      </c>
    </row>
    <row r="597" spans="1:10" s="10" customFormat="1" ht="38.25" customHeight="1">
      <c r="A597" s="16">
        <v>4</v>
      </c>
      <c r="B597" s="39" t="s">
        <v>99</v>
      </c>
      <c r="C597" s="23">
        <v>6</v>
      </c>
      <c r="D597" s="23">
        <v>103</v>
      </c>
      <c r="E597" s="23" t="s">
        <v>193</v>
      </c>
      <c r="F597" s="21"/>
      <c r="G597" s="48">
        <v>22269000</v>
      </c>
      <c r="H597" s="48">
        <v>11134500</v>
      </c>
      <c r="I597" s="4"/>
      <c r="J597" s="46">
        <v>10990047.029999999</v>
      </c>
    </row>
    <row r="598" spans="1:10" s="10" customFormat="1" ht="27" customHeight="1">
      <c r="A598" s="12">
        <v>5</v>
      </c>
      <c r="B598" s="21" t="s">
        <v>136</v>
      </c>
      <c r="C598" s="23">
        <v>6</v>
      </c>
      <c r="D598" s="23">
        <v>103</v>
      </c>
      <c r="E598" s="23" t="s">
        <v>193</v>
      </c>
      <c r="F598" s="21"/>
      <c r="G598" s="48">
        <v>10984416.24</v>
      </c>
      <c r="H598" s="48">
        <v>5492208.1200000001</v>
      </c>
      <c r="I598" s="4"/>
      <c r="J598" s="46">
        <v>5455302.6299999999</v>
      </c>
    </row>
    <row r="599" spans="1:10" s="10" customFormat="1" ht="42" customHeight="1">
      <c r="A599" s="16">
        <v>6</v>
      </c>
      <c r="B599" s="39" t="s">
        <v>113</v>
      </c>
      <c r="C599" s="23">
        <v>6</v>
      </c>
      <c r="D599" s="23">
        <v>101</v>
      </c>
      <c r="E599" s="23" t="s">
        <v>189</v>
      </c>
      <c r="F599" s="21"/>
      <c r="G599" s="48">
        <v>2777080.34</v>
      </c>
      <c r="H599" s="48">
        <v>1388540.17</v>
      </c>
      <c r="I599" s="4"/>
      <c r="J599" s="46">
        <v>1374350.47</v>
      </c>
    </row>
    <row r="600" spans="1:10" s="10" customFormat="1" ht="40.5" customHeight="1">
      <c r="A600" s="12">
        <v>7</v>
      </c>
      <c r="B600" s="39" t="s">
        <v>137</v>
      </c>
      <c r="C600" s="23">
        <v>5</v>
      </c>
      <c r="D600" s="23">
        <v>302</v>
      </c>
      <c r="E600" s="23" t="s">
        <v>200</v>
      </c>
      <c r="F600" s="21"/>
      <c r="G600" s="48">
        <v>1113750</v>
      </c>
      <c r="H600" s="48">
        <v>556875</v>
      </c>
      <c r="I600" s="4"/>
      <c r="J600" s="46">
        <v>556875</v>
      </c>
    </row>
    <row r="601" spans="1:10" s="10" customFormat="1" ht="30" customHeight="1">
      <c r="A601" s="16">
        <v>8</v>
      </c>
      <c r="B601" s="21" t="s">
        <v>143</v>
      </c>
      <c r="C601" s="23">
        <v>5</v>
      </c>
      <c r="D601" s="23">
        <v>302</v>
      </c>
      <c r="E601" s="23" t="s">
        <v>200</v>
      </c>
      <c r="F601" s="21"/>
      <c r="G601" s="48">
        <v>1078791.2</v>
      </c>
      <c r="H601" s="48">
        <v>539395.6</v>
      </c>
      <c r="I601" s="4"/>
      <c r="J601" s="21">
        <v>315718.99</v>
      </c>
    </row>
    <row r="602" spans="1:10" s="10" customFormat="1" ht="43.5" customHeight="1">
      <c r="A602" s="12">
        <v>9</v>
      </c>
      <c r="B602" s="113" t="s">
        <v>145</v>
      </c>
      <c r="C602" s="23">
        <v>5</v>
      </c>
      <c r="D602" s="23">
        <v>302</v>
      </c>
      <c r="E602" s="23" t="s">
        <v>200</v>
      </c>
      <c r="F602" s="21"/>
      <c r="G602" s="48">
        <v>775503.99</v>
      </c>
      <c r="H602" s="48">
        <f>290813.99+96938</f>
        <v>387751.99</v>
      </c>
      <c r="I602" s="4"/>
      <c r="J602" s="100">
        <v>327864.99</v>
      </c>
    </row>
    <row r="603" spans="1:10" s="10" customFormat="1" ht="46.5" customHeight="1">
      <c r="A603" s="16">
        <v>10</v>
      </c>
      <c r="B603" s="39" t="s">
        <v>146</v>
      </c>
      <c r="C603" s="23">
        <v>5</v>
      </c>
      <c r="D603" s="23">
        <v>302</v>
      </c>
      <c r="E603" s="23" t="s">
        <v>200</v>
      </c>
      <c r="F603" s="21"/>
      <c r="G603" s="48">
        <v>519185.88</v>
      </c>
      <c r="H603" s="48">
        <v>259529.94</v>
      </c>
      <c r="I603" s="4"/>
      <c r="J603" s="46">
        <v>257988.92</v>
      </c>
    </row>
    <row r="604" spans="1:10" s="10" customFormat="1" ht="37.5" customHeight="1">
      <c r="A604" s="12">
        <v>11</v>
      </c>
      <c r="B604" s="21" t="s">
        <v>147</v>
      </c>
      <c r="C604" s="23">
        <v>5</v>
      </c>
      <c r="D604" s="23">
        <v>302</v>
      </c>
      <c r="E604" s="23" t="s">
        <v>200</v>
      </c>
      <c r="F604" s="21"/>
      <c r="G604" s="48">
        <v>1113750</v>
      </c>
      <c r="H604" s="48">
        <v>556875</v>
      </c>
      <c r="I604" s="4"/>
      <c r="J604" s="46">
        <v>514372.93</v>
      </c>
    </row>
    <row r="605" spans="1:10" s="10" customFormat="1" ht="50.25" customHeight="1">
      <c r="A605" s="16">
        <v>12</v>
      </c>
      <c r="B605" s="39" t="s">
        <v>148</v>
      </c>
      <c r="C605" s="23">
        <v>5</v>
      </c>
      <c r="D605" s="23">
        <v>302</v>
      </c>
      <c r="E605" s="23" t="s">
        <v>200</v>
      </c>
      <c r="F605" s="21"/>
      <c r="G605" s="48">
        <v>1113750</v>
      </c>
      <c r="H605" s="48">
        <v>556875</v>
      </c>
      <c r="I605" s="4"/>
      <c r="J605" s="46">
        <v>449097.69</v>
      </c>
    </row>
    <row r="606" spans="1:10" s="10" customFormat="1" ht="37.5" customHeight="1">
      <c r="A606" s="12">
        <v>13</v>
      </c>
      <c r="B606" s="21" t="s">
        <v>81</v>
      </c>
      <c r="C606" s="23">
        <v>7</v>
      </c>
      <c r="D606" s="23">
        <v>301</v>
      </c>
      <c r="E606" s="23" t="s">
        <v>197</v>
      </c>
      <c r="F606" s="21"/>
      <c r="G606" s="48">
        <v>1007325.85</v>
      </c>
      <c r="H606" s="48">
        <v>1007325.85</v>
      </c>
      <c r="I606" s="4"/>
      <c r="J606" s="46">
        <v>911661.61</v>
      </c>
    </row>
    <row r="607" spans="1:10" s="10" customFormat="1" ht="38.25" customHeight="1">
      <c r="A607" s="16">
        <v>14</v>
      </c>
      <c r="B607" s="21" t="s">
        <v>85</v>
      </c>
      <c r="C607" s="23">
        <v>7</v>
      </c>
      <c r="D607" s="23">
        <v>301</v>
      </c>
      <c r="E607" s="23" t="s">
        <v>198</v>
      </c>
      <c r="F607" s="21"/>
      <c r="G607" s="48">
        <v>719469.58</v>
      </c>
      <c r="H607" s="48">
        <v>719469.58</v>
      </c>
      <c r="I607" s="4"/>
      <c r="J607" s="46">
        <v>670478.4</v>
      </c>
    </row>
    <row r="608" spans="1:10" s="10" customFormat="1" ht="36.75" customHeight="1">
      <c r="A608" s="12">
        <v>15</v>
      </c>
      <c r="B608" s="21" t="s">
        <v>67</v>
      </c>
      <c r="C608" s="23">
        <v>7</v>
      </c>
      <c r="D608" s="23">
        <v>301</v>
      </c>
      <c r="E608" s="23" t="s">
        <v>198</v>
      </c>
      <c r="F608" s="21"/>
      <c r="G608" s="48">
        <v>2241192.59</v>
      </c>
      <c r="H608" s="48">
        <v>2241192.59</v>
      </c>
      <c r="I608" s="4"/>
      <c r="J608" s="46">
        <v>2131328.4500000002</v>
      </c>
    </row>
    <row r="609" spans="1:10" s="10" customFormat="1" ht="36" customHeight="1">
      <c r="A609" s="16">
        <v>16</v>
      </c>
      <c r="B609" s="21" t="s">
        <v>160</v>
      </c>
      <c r="C609" s="23">
        <v>7</v>
      </c>
      <c r="D609" s="23">
        <v>301</v>
      </c>
      <c r="E609" s="23" t="s">
        <v>198</v>
      </c>
      <c r="F609" s="21"/>
      <c r="G609" s="48">
        <v>1794810.26</v>
      </c>
      <c r="H609" s="48">
        <v>1794810.26</v>
      </c>
      <c r="I609" s="4"/>
      <c r="J609" s="46">
        <v>1668057.24</v>
      </c>
    </row>
    <row r="610" spans="1:10" s="10" customFormat="1" ht="44.25" customHeight="1">
      <c r="A610" s="12">
        <v>17</v>
      </c>
      <c r="B610" s="21" t="s">
        <v>98</v>
      </c>
      <c r="C610" s="23">
        <v>7</v>
      </c>
      <c r="D610" s="23">
        <v>301</v>
      </c>
      <c r="E610" s="23" t="s">
        <v>197</v>
      </c>
      <c r="F610" s="21"/>
      <c r="G610" s="48">
        <v>6933580.0999999996</v>
      </c>
      <c r="H610" s="48">
        <v>6933580.1000000006</v>
      </c>
      <c r="J610" s="25"/>
    </row>
    <row r="611" spans="1:10" s="10" customFormat="1" ht="39.75" customHeight="1">
      <c r="A611" s="16">
        <v>18</v>
      </c>
      <c r="B611" s="21" t="s">
        <v>165</v>
      </c>
      <c r="C611" s="23">
        <v>7</v>
      </c>
      <c r="D611" s="23">
        <v>301</v>
      </c>
      <c r="E611" s="23" t="s">
        <v>198</v>
      </c>
      <c r="F611" s="21"/>
      <c r="G611" s="48">
        <v>356160.32</v>
      </c>
      <c r="H611" s="48">
        <v>356160.32</v>
      </c>
      <c r="I611" s="4"/>
      <c r="J611" s="46">
        <v>352439.1</v>
      </c>
    </row>
    <row r="612" spans="1:10" s="10" customFormat="1" ht="39" customHeight="1">
      <c r="A612" s="12">
        <v>19</v>
      </c>
      <c r="B612" s="21" t="s">
        <v>91</v>
      </c>
      <c r="C612" s="23">
        <v>7</v>
      </c>
      <c r="D612" s="23">
        <v>301</v>
      </c>
      <c r="E612" s="23" t="s">
        <v>198</v>
      </c>
      <c r="F612" s="21"/>
      <c r="G612" s="48">
        <v>1846663.52</v>
      </c>
      <c r="H612" s="48">
        <v>1846663.52</v>
      </c>
      <c r="I612" s="4"/>
      <c r="J612" s="46">
        <v>1235266.04</v>
      </c>
    </row>
    <row r="613" spans="1:10" s="10" customFormat="1" ht="32.25" customHeight="1">
      <c r="A613" s="16">
        <v>20</v>
      </c>
      <c r="B613" s="21" t="s">
        <v>219</v>
      </c>
      <c r="C613" s="23">
        <v>9</v>
      </c>
      <c r="D613" s="23">
        <v>302</v>
      </c>
      <c r="E613" s="23" t="s">
        <v>200</v>
      </c>
      <c r="F613" s="21"/>
      <c r="G613" s="48">
        <v>1098786.56</v>
      </c>
      <c r="H613" s="48">
        <v>549393.28</v>
      </c>
      <c r="I613" s="4"/>
      <c r="J613" s="46">
        <v>522981.14999999997</v>
      </c>
    </row>
    <row r="614" spans="1:10" s="10" customFormat="1" ht="38.25" customHeight="1">
      <c r="A614" s="12">
        <v>21</v>
      </c>
      <c r="B614" s="39" t="s">
        <v>222</v>
      </c>
      <c r="C614" s="23">
        <v>9</v>
      </c>
      <c r="D614" s="23">
        <v>302</v>
      </c>
      <c r="E614" s="23" t="s">
        <v>200</v>
      </c>
      <c r="F614" s="21"/>
      <c r="G614" s="48">
        <v>1119698.8400000001</v>
      </c>
      <c r="H614" s="48">
        <v>559849.41999999993</v>
      </c>
      <c r="I614" s="4"/>
      <c r="J614" s="46">
        <v>480497.75</v>
      </c>
    </row>
    <row r="615" spans="1:10" s="10" customFormat="1" ht="32.25" customHeight="1">
      <c r="A615" s="16">
        <v>22</v>
      </c>
      <c r="B615" s="21" t="s">
        <v>223</v>
      </c>
      <c r="C615" s="23">
        <v>9</v>
      </c>
      <c r="D615" s="23">
        <v>302</v>
      </c>
      <c r="E615" s="23" t="s">
        <v>200</v>
      </c>
      <c r="F615" s="21"/>
      <c r="G615" s="48">
        <v>1099682.57</v>
      </c>
      <c r="H615" s="48">
        <f>412380.96+137460.32</f>
        <v>549841.28</v>
      </c>
      <c r="J615" s="25"/>
    </row>
    <row r="616" spans="1:10" s="10" customFormat="1" ht="42" customHeight="1">
      <c r="A616" s="12">
        <v>23</v>
      </c>
      <c r="B616" s="113" t="s">
        <v>224</v>
      </c>
      <c r="C616" s="23">
        <v>9</v>
      </c>
      <c r="D616" s="23">
        <v>302</v>
      </c>
      <c r="E616" s="23" t="s">
        <v>200</v>
      </c>
      <c r="F616" s="21"/>
      <c r="G616" s="48">
        <v>1123950</v>
      </c>
      <c r="H616" s="48">
        <f>421481.25+140493.75</f>
        <v>561975</v>
      </c>
      <c r="J616" s="25"/>
    </row>
    <row r="617" spans="1:10" s="10" customFormat="1" ht="45" customHeight="1">
      <c r="A617" s="16">
        <v>24</v>
      </c>
      <c r="B617" s="113" t="s">
        <v>225</v>
      </c>
      <c r="C617" s="23">
        <v>9</v>
      </c>
      <c r="D617" s="23">
        <v>302</v>
      </c>
      <c r="E617" s="23" t="s">
        <v>200</v>
      </c>
      <c r="F617" s="21"/>
      <c r="G617" s="48">
        <v>1076299.82</v>
      </c>
      <c r="H617" s="48">
        <v>538149.91</v>
      </c>
      <c r="J617" s="25"/>
    </row>
    <row r="618" spans="1:10" s="10" customFormat="1" ht="32.25" customHeight="1">
      <c r="A618" s="12">
        <v>25</v>
      </c>
      <c r="B618" s="113" t="s">
        <v>226</v>
      </c>
      <c r="C618" s="23">
        <v>9</v>
      </c>
      <c r="D618" s="23">
        <v>302</v>
      </c>
      <c r="E618" s="23" t="s">
        <v>200</v>
      </c>
      <c r="F618" s="21"/>
      <c r="G618" s="48">
        <v>1123950</v>
      </c>
      <c r="H618" s="48">
        <f>421481.25+140493.75</f>
        <v>561975</v>
      </c>
      <c r="J618" s="25"/>
    </row>
    <row r="619" spans="1:10" s="10" customFormat="1" ht="32.25" customHeight="1">
      <c r="A619" s="16">
        <v>26</v>
      </c>
      <c r="B619" s="21" t="s">
        <v>227</v>
      </c>
      <c r="C619" s="23">
        <v>9</v>
      </c>
      <c r="D619" s="23">
        <v>302</v>
      </c>
      <c r="E619" s="23" t="s">
        <v>200</v>
      </c>
      <c r="F619" s="21"/>
      <c r="G619" s="48">
        <v>1123950</v>
      </c>
      <c r="H619" s="48">
        <v>561975</v>
      </c>
      <c r="I619" s="4"/>
      <c r="J619" s="46">
        <v>561975</v>
      </c>
    </row>
    <row r="620" spans="1:10" s="10" customFormat="1" ht="32.25" customHeight="1">
      <c r="A620" s="12">
        <v>27</v>
      </c>
      <c r="B620" s="39" t="s">
        <v>228</v>
      </c>
      <c r="C620" s="23">
        <v>9</v>
      </c>
      <c r="D620" s="23">
        <v>302</v>
      </c>
      <c r="E620" s="23" t="s">
        <v>200</v>
      </c>
      <c r="F620" s="21"/>
      <c r="G620" s="48">
        <v>1039282.25</v>
      </c>
      <c r="H620" s="48">
        <v>519641.12</v>
      </c>
      <c r="I620" s="4"/>
      <c r="J620" s="46">
        <v>487054.24</v>
      </c>
    </row>
    <row r="621" spans="1:10" s="10" customFormat="1" ht="45.75" customHeight="1">
      <c r="A621" s="16">
        <v>28</v>
      </c>
      <c r="B621" s="39" t="s">
        <v>234</v>
      </c>
      <c r="C621" s="23">
        <v>9</v>
      </c>
      <c r="D621" s="23">
        <v>302</v>
      </c>
      <c r="E621" s="23" t="s">
        <v>200</v>
      </c>
      <c r="F621" s="21"/>
      <c r="G621" s="48">
        <v>1123950</v>
      </c>
      <c r="H621" s="48">
        <v>561975</v>
      </c>
      <c r="I621" s="4"/>
      <c r="J621" s="46">
        <v>486614.65</v>
      </c>
    </row>
    <row r="622" spans="1:10" s="10" customFormat="1" ht="32.25" customHeight="1">
      <c r="A622" s="12">
        <v>29</v>
      </c>
      <c r="B622" s="39" t="s">
        <v>237</v>
      </c>
      <c r="C622" s="23">
        <v>9</v>
      </c>
      <c r="D622" s="23">
        <v>302</v>
      </c>
      <c r="E622" s="23" t="s">
        <v>200</v>
      </c>
      <c r="F622" s="21"/>
      <c r="G622" s="48">
        <v>1123950</v>
      </c>
      <c r="H622" s="48">
        <v>561975</v>
      </c>
      <c r="I622" s="4"/>
      <c r="J622" s="46">
        <v>561975</v>
      </c>
    </row>
    <row r="623" spans="1:10" s="10" customFormat="1" ht="32.25" customHeight="1">
      <c r="A623" s="16">
        <v>30</v>
      </c>
      <c r="B623" s="39" t="s">
        <v>239</v>
      </c>
      <c r="C623" s="23">
        <v>10</v>
      </c>
      <c r="D623" s="23">
        <v>103</v>
      </c>
      <c r="E623" s="23" t="s">
        <v>191</v>
      </c>
      <c r="F623" s="21"/>
      <c r="G623" s="48">
        <v>22479000</v>
      </c>
      <c r="H623" s="48">
        <v>11239500</v>
      </c>
      <c r="I623" s="4"/>
      <c r="J623" s="46">
        <v>10418954.43</v>
      </c>
    </row>
    <row r="624" spans="1:10" s="10" customFormat="1" ht="32.25" customHeight="1">
      <c r="A624" s="12">
        <v>31</v>
      </c>
      <c r="B624" s="39" t="s">
        <v>247</v>
      </c>
      <c r="C624" s="23">
        <v>10</v>
      </c>
      <c r="D624" s="23">
        <v>103</v>
      </c>
      <c r="E624" s="23" t="s">
        <v>193</v>
      </c>
      <c r="F624" s="21"/>
      <c r="G624" s="48">
        <v>22486500</v>
      </c>
      <c r="H624" s="48">
        <v>11243250</v>
      </c>
      <c r="I624" s="4"/>
      <c r="J624" s="46">
        <v>11243250</v>
      </c>
    </row>
    <row r="625" spans="1:10" s="10" customFormat="1" ht="32.25" customHeight="1">
      <c r="A625" s="16">
        <v>32</v>
      </c>
      <c r="B625" s="39" t="s">
        <v>182</v>
      </c>
      <c r="C625" s="23">
        <v>10</v>
      </c>
      <c r="D625" s="23">
        <v>103</v>
      </c>
      <c r="E625" s="23" t="s">
        <v>192</v>
      </c>
      <c r="F625" s="21"/>
      <c r="G625" s="48">
        <v>15696043.18</v>
      </c>
      <c r="H625" s="48">
        <v>7848021.5900000008</v>
      </c>
      <c r="I625" s="4"/>
      <c r="J625" s="46">
        <v>7329665.8200000003</v>
      </c>
    </row>
    <row r="626" spans="1:10" s="10" customFormat="1" ht="32.25" customHeight="1">
      <c r="A626" s="12">
        <v>33</v>
      </c>
      <c r="B626" s="39" t="s">
        <v>279</v>
      </c>
      <c r="C626" s="23">
        <v>11</v>
      </c>
      <c r="D626" s="23">
        <v>101</v>
      </c>
      <c r="E626" s="23" t="s">
        <v>184</v>
      </c>
      <c r="F626" s="21"/>
      <c r="G626" s="48">
        <v>5189143.13</v>
      </c>
      <c r="H626" s="48">
        <v>2594571.56</v>
      </c>
      <c r="J626" s="25"/>
    </row>
    <row r="627" spans="1:10" s="10" customFormat="1" ht="63.75" customHeight="1">
      <c r="A627" s="16">
        <v>34</v>
      </c>
      <c r="B627" s="69" t="s">
        <v>304</v>
      </c>
      <c r="C627" s="23">
        <v>12</v>
      </c>
      <c r="D627" s="23">
        <v>302</v>
      </c>
      <c r="E627" s="23" t="s">
        <v>200</v>
      </c>
      <c r="F627" s="21"/>
      <c r="G627" s="48">
        <v>928484.11</v>
      </c>
      <c r="H627" s="48">
        <f>348181.54+116060.51</f>
        <v>464242.05</v>
      </c>
      <c r="I627" s="4"/>
      <c r="J627" s="46">
        <v>355390.45</v>
      </c>
    </row>
    <row r="628" spans="1:10" s="10" customFormat="1" ht="32.25" customHeight="1">
      <c r="A628" s="12">
        <v>35</v>
      </c>
      <c r="B628" s="39" t="s">
        <v>293</v>
      </c>
      <c r="C628" s="23">
        <v>12</v>
      </c>
      <c r="D628" s="23">
        <v>302</v>
      </c>
      <c r="E628" s="23" t="s">
        <v>200</v>
      </c>
      <c r="F628" s="21"/>
      <c r="G628" s="48">
        <v>1137270</v>
      </c>
      <c r="H628" s="48">
        <f>426476.25+142158.75</f>
        <v>568635</v>
      </c>
      <c r="I628" s="4"/>
      <c r="J628" s="46">
        <v>568635</v>
      </c>
    </row>
    <row r="629" spans="1:10" s="10" customFormat="1" ht="32.25" customHeight="1">
      <c r="A629" s="16">
        <v>36</v>
      </c>
      <c r="B629" s="39" t="s">
        <v>294</v>
      </c>
      <c r="C629" s="23">
        <v>12</v>
      </c>
      <c r="D629" s="23">
        <v>302</v>
      </c>
      <c r="E629" s="23" t="s">
        <v>200</v>
      </c>
      <c r="F629" s="21"/>
      <c r="G629" s="48">
        <v>1137270</v>
      </c>
      <c r="H629" s="48">
        <v>568635</v>
      </c>
      <c r="J629" s="25"/>
    </row>
    <row r="630" spans="1:10" s="10" customFormat="1" ht="32.25" customHeight="1">
      <c r="A630" s="12">
        <v>37</v>
      </c>
      <c r="B630" s="39" t="s">
        <v>295</v>
      </c>
      <c r="C630" s="23">
        <v>12</v>
      </c>
      <c r="D630" s="23">
        <v>302</v>
      </c>
      <c r="E630" s="23" t="s">
        <v>200</v>
      </c>
      <c r="F630" s="21"/>
      <c r="G630" s="48">
        <v>1137270</v>
      </c>
      <c r="H630" s="48">
        <v>568635</v>
      </c>
      <c r="J630" s="25"/>
    </row>
    <row r="631" spans="1:10" s="10" customFormat="1" ht="32.25" customHeight="1">
      <c r="A631" s="16">
        <v>38</v>
      </c>
      <c r="B631" s="39" t="s">
        <v>297</v>
      </c>
      <c r="C631" s="23">
        <v>12</v>
      </c>
      <c r="D631" s="23">
        <v>302</v>
      </c>
      <c r="E631" s="23" t="s">
        <v>200</v>
      </c>
      <c r="F631" s="21"/>
      <c r="G631" s="48">
        <v>1137270</v>
      </c>
      <c r="H631" s="48">
        <f>426476.25+142158.75</f>
        <v>568635</v>
      </c>
      <c r="I631" s="4"/>
      <c r="J631" s="46">
        <v>568635</v>
      </c>
    </row>
    <row r="632" spans="1:10" s="10" customFormat="1" ht="32.25" customHeight="1">
      <c r="A632" s="12">
        <v>39</v>
      </c>
      <c r="B632" s="39" t="s">
        <v>299</v>
      </c>
      <c r="C632" s="23">
        <v>12</v>
      </c>
      <c r="D632" s="23">
        <v>302</v>
      </c>
      <c r="E632" s="23" t="s">
        <v>200</v>
      </c>
      <c r="F632" s="21"/>
      <c r="G632" s="48">
        <v>1137270</v>
      </c>
      <c r="H632" s="48">
        <f>426476.25+142158.75</f>
        <v>568635</v>
      </c>
      <c r="J632" s="25"/>
    </row>
    <row r="633" spans="1:10" s="10" customFormat="1" ht="32.25" customHeight="1">
      <c r="A633" s="16">
        <v>40</v>
      </c>
      <c r="B633" s="39" t="s">
        <v>300</v>
      </c>
      <c r="C633" s="23">
        <v>12</v>
      </c>
      <c r="D633" s="23">
        <v>302</v>
      </c>
      <c r="E633" s="23" t="s">
        <v>200</v>
      </c>
      <c r="F633" s="21"/>
      <c r="G633" s="48">
        <v>1098655</v>
      </c>
      <c r="H633" s="48">
        <v>549327.5</v>
      </c>
      <c r="J633" s="25"/>
    </row>
    <row r="634" spans="1:10" s="10" customFormat="1" ht="32.25" customHeight="1">
      <c r="A634" s="12">
        <v>41</v>
      </c>
      <c r="B634" s="39" t="s">
        <v>301</v>
      </c>
      <c r="C634" s="23">
        <v>12</v>
      </c>
      <c r="D634" s="23">
        <v>302</v>
      </c>
      <c r="E634" s="23" t="s">
        <v>200</v>
      </c>
      <c r="F634" s="21"/>
      <c r="G634" s="48">
        <v>1137270</v>
      </c>
      <c r="H634" s="48">
        <v>568635</v>
      </c>
      <c r="I634" s="4"/>
      <c r="J634" s="46">
        <v>550340.65</v>
      </c>
    </row>
    <row r="635" spans="1:10" s="10" customFormat="1" ht="32.25" customHeight="1">
      <c r="A635" s="16">
        <v>42</v>
      </c>
      <c r="B635" s="39" t="s">
        <v>302</v>
      </c>
      <c r="C635" s="23">
        <v>12</v>
      </c>
      <c r="D635" s="23">
        <v>302</v>
      </c>
      <c r="E635" s="23" t="s">
        <v>200</v>
      </c>
      <c r="F635" s="21"/>
      <c r="G635" s="48">
        <v>1137270</v>
      </c>
      <c r="H635" s="48">
        <v>568635</v>
      </c>
      <c r="I635" s="4"/>
      <c r="J635" s="46">
        <v>545499.81000000006</v>
      </c>
    </row>
    <row r="636" spans="1:10" s="10" customFormat="1" ht="32.25" customHeight="1">
      <c r="A636" s="12">
        <v>43</v>
      </c>
      <c r="B636" s="39" t="s">
        <v>303</v>
      </c>
      <c r="C636" s="23">
        <v>12</v>
      </c>
      <c r="D636" s="23">
        <v>302</v>
      </c>
      <c r="E636" s="23" t="s">
        <v>200</v>
      </c>
      <c r="F636" s="21"/>
      <c r="G636" s="48">
        <v>1137270</v>
      </c>
      <c r="H636" s="48">
        <f>426476.25+142158.75</f>
        <v>568635</v>
      </c>
      <c r="J636" s="25"/>
    </row>
    <row r="637" spans="1:10" s="10" customFormat="1" ht="32.25" customHeight="1">
      <c r="A637" s="16">
        <v>44</v>
      </c>
      <c r="B637" s="39" t="s">
        <v>308</v>
      </c>
      <c r="C637" s="23">
        <v>13</v>
      </c>
      <c r="D637" s="23">
        <v>301</v>
      </c>
      <c r="E637" s="23" t="s">
        <v>198</v>
      </c>
      <c r="F637" s="21"/>
      <c r="G637" s="48">
        <v>2696671.47</v>
      </c>
      <c r="H637" s="48">
        <v>2696671.47</v>
      </c>
      <c r="I637" s="4"/>
      <c r="J637" s="46">
        <v>2693736.85</v>
      </c>
    </row>
    <row r="638" spans="1:10" s="10" customFormat="1" ht="32.25" customHeight="1">
      <c r="A638" s="12">
        <v>45</v>
      </c>
      <c r="B638" s="39" t="s">
        <v>309</v>
      </c>
      <c r="C638" s="23">
        <v>13</v>
      </c>
      <c r="D638" s="23">
        <v>301</v>
      </c>
      <c r="E638" s="23" t="s">
        <v>198</v>
      </c>
      <c r="F638" s="21"/>
      <c r="G638" s="48">
        <v>2654994.44</v>
      </c>
      <c r="H638" s="48">
        <v>2654994.44</v>
      </c>
      <c r="I638" s="4"/>
      <c r="J638" s="46">
        <v>2654477.09</v>
      </c>
    </row>
    <row r="639" spans="1:10" s="10" customFormat="1" ht="32.25" customHeight="1">
      <c r="A639" s="16">
        <v>46</v>
      </c>
      <c r="B639" s="39" t="s">
        <v>310</v>
      </c>
      <c r="C639" s="23">
        <v>13</v>
      </c>
      <c r="D639" s="23">
        <v>301</v>
      </c>
      <c r="E639" s="23" t="s">
        <v>198</v>
      </c>
      <c r="F639" s="21"/>
      <c r="G639" s="48">
        <v>2191385.2599999998</v>
      </c>
      <c r="H639" s="48">
        <v>2191385.2599999998</v>
      </c>
      <c r="J639" s="25"/>
    </row>
    <row r="640" spans="1:10" s="10" customFormat="1" ht="32.25" customHeight="1">
      <c r="A640" s="12">
        <v>47</v>
      </c>
      <c r="B640" s="39" t="s">
        <v>311</v>
      </c>
      <c r="C640" s="23">
        <v>13</v>
      </c>
      <c r="D640" s="23">
        <v>301</v>
      </c>
      <c r="E640" s="23" t="s">
        <v>198</v>
      </c>
      <c r="F640" s="21"/>
      <c r="G640" s="48">
        <v>2299295.06</v>
      </c>
      <c r="H640" s="48">
        <v>2299295.06</v>
      </c>
      <c r="J640" s="25"/>
    </row>
    <row r="641" spans="1:10" s="10" customFormat="1" ht="46.5" customHeight="1">
      <c r="A641" s="16">
        <v>48</v>
      </c>
      <c r="B641" s="39" t="s">
        <v>312</v>
      </c>
      <c r="C641" s="23">
        <v>13</v>
      </c>
      <c r="D641" s="23">
        <v>301</v>
      </c>
      <c r="E641" s="23" t="s">
        <v>197</v>
      </c>
      <c r="F641" s="21"/>
      <c r="G641" s="48">
        <v>7199849</v>
      </c>
      <c r="H641" s="48">
        <v>7199849</v>
      </c>
      <c r="J641" s="25"/>
    </row>
    <row r="642" spans="1:10" s="10" customFormat="1" ht="32.25" customHeight="1">
      <c r="A642" s="12">
        <v>49</v>
      </c>
      <c r="B642" s="39" t="s">
        <v>313</v>
      </c>
      <c r="C642" s="23">
        <v>13</v>
      </c>
      <c r="D642" s="23">
        <v>301</v>
      </c>
      <c r="E642" s="23" t="s">
        <v>198</v>
      </c>
      <c r="F642" s="21"/>
      <c r="G642" s="48">
        <v>1602280.25</v>
      </c>
      <c r="H642" s="48">
        <v>1602280.25</v>
      </c>
      <c r="J642" s="25"/>
    </row>
    <row r="643" spans="1:10" s="10" customFormat="1" ht="32.25" customHeight="1">
      <c r="A643" s="16">
        <v>50</v>
      </c>
      <c r="B643" s="39" t="s">
        <v>314</v>
      </c>
      <c r="C643" s="23">
        <v>13</v>
      </c>
      <c r="D643" s="23">
        <v>301</v>
      </c>
      <c r="E643" s="23" t="s">
        <v>198</v>
      </c>
      <c r="F643" s="21"/>
      <c r="G643" s="48">
        <v>1489468.03</v>
      </c>
      <c r="H643" s="48">
        <v>1489468.03</v>
      </c>
      <c r="J643" s="25"/>
    </row>
    <row r="644" spans="1:10" s="10" customFormat="1" ht="32.25" customHeight="1">
      <c r="A644" s="12">
        <v>51</v>
      </c>
      <c r="B644" s="39" t="s">
        <v>315</v>
      </c>
      <c r="C644" s="23">
        <v>13</v>
      </c>
      <c r="D644" s="23">
        <v>301</v>
      </c>
      <c r="E644" s="23" t="s">
        <v>198</v>
      </c>
      <c r="F644" s="21"/>
      <c r="G644" s="48">
        <v>2190271.9900000002</v>
      </c>
      <c r="H644" s="48">
        <v>2190271.9900000002</v>
      </c>
      <c r="J644" s="25"/>
    </row>
    <row r="645" spans="1:10" s="10" customFormat="1" ht="32.25" customHeight="1">
      <c r="A645" s="16">
        <v>52</v>
      </c>
      <c r="B645" s="39" t="s">
        <v>322</v>
      </c>
      <c r="C645" s="23">
        <v>13</v>
      </c>
      <c r="D645" s="23">
        <v>301</v>
      </c>
      <c r="E645" s="23" t="s">
        <v>197</v>
      </c>
      <c r="F645" s="21"/>
      <c r="G645" s="48">
        <v>3864586.04</v>
      </c>
      <c r="H645" s="48">
        <v>3864586.04</v>
      </c>
      <c r="J645" s="25"/>
    </row>
    <row r="646" spans="1:10" s="10" customFormat="1" ht="32.25" customHeight="1">
      <c r="A646" s="12">
        <v>53</v>
      </c>
      <c r="B646" s="39" t="s">
        <v>81</v>
      </c>
      <c r="C646" s="23">
        <v>13</v>
      </c>
      <c r="D646" s="23">
        <v>301</v>
      </c>
      <c r="E646" s="23" t="s">
        <v>197</v>
      </c>
      <c r="F646" s="21"/>
      <c r="G646" s="48">
        <v>4659433.05</v>
      </c>
      <c r="H646" s="48">
        <v>4659433.05</v>
      </c>
      <c r="J646" s="25"/>
    </row>
    <row r="647" spans="1:10" s="10" customFormat="1" ht="32.25" customHeight="1">
      <c r="A647" s="16">
        <v>54</v>
      </c>
      <c r="B647" s="39" t="s">
        <v>85</v>
      </c>
      <c r="C647" s="23">
        <v>13</v>
      </c>
      <c r="D647" s="23">
        <v>301</v>
      </c>
      <c r="E647" s="23" t="s">
        <v>198</v>
      </c>
      <c r="F647" s="21"/>
      <c r="G647" s="48">
        <v>911811.72</v>
      </c>
      <c r="H647" s="48">
        <v>911811.72</v>
      </c>
      <c r="I647" s="4"/>
      <c r="J647" s="46">
        <v>860544.13</v>
      </c>
    </row>
    <row r="648" spans="1:10" s="10" customFormat="1" ht="32.25" customHeight="1">
      <c r="A648" s="12">
        <v>55</v>
      </c>
      <c r="B648" s="39" t="s">
        <v>328</v>
      </c>
      <c r="C648" s="23">
        <v>13</v>
      </c>
      <c r="D648" s="23">
        <v>301</v>
      </c>
      <c r="E648" s="23" t="s">
        <v>197</v>
      </c>
      <c r="F648" s="21"/>
      <c r="G648" s="48">
        <v>3900484.29</v>
      </c>
      <c r="H648" s="48">
        <v>3900484.29</v>
      </c>
      <c r="J648" s="25"/>
    </row>
    <row r="649" spans="1:10" s="10" customFormat="1" ht="32.25" customHeight="1">
      <c r="A649" s="16">
        <v>56</v>
      </c>
      <c r="B649" s="39" t="s">
        <v>343</v>
      </c>
      <c r="C649" s="23">
        <v>13</v>
      </c>
      <c r="D649" s="23">
        <v>301</v>
      </c>
      <c r="E649" s="23" t="s">
        <v>197</v>
      </c>
      <c r="F649" s="21"/>
      <c r="G649" s="48">
        <v>2977101.82</v>
      </c>
      <c r="H649" s="48">
        <v>2977101.82</v>
      </c>
      <c r="J649" s="25"/>
    </row>
    <row r="650" spans="1:10" s="10" customFormat="1" ht="32.25" customHeight="1">
      <c r="A650" s="12">
        <v>57</v>
      </c>
      <c r="B650" s="39" t="s">
        <v>165</v>
      </c>
      <c r="C650" s="23">
        <v>13</v>
      </c>
      <c r="D650" s="23">
        <v>301</v>
      </c>
      <c r="E650" s="23" t="s">
        <v>197</v>
      </c>
      <c r="F650" s="21"/>
      <c r="G650" s="48">
        <v>3019835.04</v>
      </c>
      <c r="H650" s="48">
        <v>3019835.04</v>
      </c>
      <c r="J650" s="25"/>
    </row>
    <row r="651" spans="1:10" s="10" customFormat="1" ht="32.25" customHeight="1">
      <c r="A651" s="16">
        <v>58</v>
      </c>
      <c r="B651" s="39" t="s">
        <v>336</v>
      </c>
      <c r="C651" s="23">
        <v>13</v>
      </c>
      <c r="D651" s="23">
        <v>301</v>
      </c>
      <c r="E651" s="23" t="s">
        <v>197</v>
      </c>
      <c r="F651" s="21"/>
      <c r="G651" s="48">
        <v>4189496.91</v>
      </c>
      <c r="H651" s="48">
        <v>4189496.91</v>
      </c>
      <c r="J651" s="25"/>
    </row>
    <row r="652" spans="1:10" s="10" customFormat="1" ht="32.25" customHeight="1">
      <c r="A652" s="12">
        <v>59</v>
      </c>
      <c r="B652" s="39" t="s">
        <v>65</v>
      </c>
      <c r="C652" s="23">
        <v>13</v>
      </c>
      <c r="D652" s="23">
        <v>301</v>
      </c>
      <c r="E652" s="23" t="s">
        <v>197</v>
      </c>
      <c r="F652" s="21"/>
      <c r="G652" s="48">
        <v>2092262.3999999999</v>
      </c>
      <c r="H652" s="48">
        <v>2092262.3999999999</v>
      </c>
      <c r="J652" s="25"/>
    </row>
    <row r="653" spans="1:10" s="10" customFormat="1" ht="32.25" customHeight="1">
      <c r="A653" s="16">
        <v>60</v>
      </c>
      <c r="B653" s="39" t="s">
        <v>339</v>
      </c>
      <c r="C653" s="23">
        <v>13</v>
      </c>
      <c r="D653" s="23">
        <v>301</v>
      </c>
      <c r="E653" s="23" t="s">
        <v>198</v>
      </c>
      <c r="F653" s="21"/>
      <c r="G653" s="48">
        <v>1537433.61</v>
      </c>
      <c r="H653" s="48">
        <v>1537433.6099999999</v>
      </c>
      <c r="I653" s="4"/>
      <c r="J653" s="46">
        <v>1537433.07</v>
      </c>
    </row>
    <row r="654" spans="1:10" ht="51" customHeight="1">
      <c r="A654" s="12">
        <v>61</v>
      </c>
      <c r="B654" s="66" t="s">
        <v>394</v>
      </c>
      <c r="C654" s="16">
        <v>15</v>
      </c>
      <c r="D654" s="16">
        <v>302</v>
      </c>
      <c r="E654" s="73" t="s">
        <v>431</v>
      </c>
      <c r="F654" s="21"/>
      <c r="G654" s="32">
        <v>1120875</v>
      </c>
      <c r="H654" s="32">
        <v>560437.5</v>
      </c>
      <c r="I654" s="21"/>
      <c r="J654" s="34"/>
    </row>
    <row r="655" spans="1:10" s="10" customFormat="1" ht="46.5" customHeight="1">
      <c r="A655" s="16">
        <v>62</v>
      </c>
      <c r="B655" s="39" t="s">
        <v>389</v>
      </c>
      <c r="C655" s="23">
        <v>15</v>
      </c>
      <c r="D655" s="23">
        <v>302</v>
      </c>
      <c r="E655" s="104" t="s">
        <v>431</v>
      </c>
      <c r="F655" s="21"/>
      <c r="G655" s="48">
        <v>947983.76</v>
      </c>
      <c r="H655" s="48">
        <v>473991.88</v>
      </c>
      <c r="J655" s="25"/>
    </row>
    <row r="656" spans="1:10" s="10" customFormat="1" ht="32.25" customHeight="1">
      <c r="A656" s="12">
        <v>63</v>
      </c>
      <c r="B656" s="39" t="s">
        <v>391</v>
      </c>
      <c r="C656" s="23">
        <v>15</v>
      </c>
      <c r="D656" s="23">
        <v>302</v>
      </c>
      <c r="E656" s="104" t="s">
        <v>431</v>
      </c>
      <c r="F656" s="21"/>
      <c r="G656" s="48">
        <v>1128300</v>
      </c>
      <c r="H656" s="48">
        <v>564150</v>
      </c>
      <c r="J656" s="25"/>
    </row>
    <row r="657" spans="1:10" s="10" customFormat="1" ht="33.75" customHeight="1">
      <c r="A657" s="16">
        <v>64</v>
      </c>
      <c r="B657" s="39" t="s">
        <v>392</v>
      </c>
      <c r="C657" s="23">
        <v>15</v>
      </c>
      <c r="D657" s="23">
        <v>302</v>
      </c>
      <c r="E657" s="104" t="s">
        <v>431</v>
      </c>
      <c r="F657" s="21"/>
      <c r="G657" s="48">
        <v>958125.76</v>
      </c>
      <c r="H657" s="48">
        <v>479062.87999999995</v>
      </c>
      <c r="J657" s="25"/>
    </row>
    <row r="658" spans="1:10" s="10" customFormat="1" ht="33.75" customHeight="1">
      <c r="A658" s="12">
        <v>65</v>
      </c>
      <c r="B658" s="39" t="s">
        <v>393</v>
      </c>
      <c r="C658" s="23">
        <v>15</v>
      </c>
      <c r="D658" s="23">
        <v>302</v>
      </c>
      <c r="E658" s="104" t="s">
        <v>431</v>
      </c>
      <c r="F658" s="21"/>
      <c r="G658" s="48">
        <v>1120875</v>
      </c>
      <c r="H658" s="48">
        <v>560437.5</v>
      </c>
      <c r="J658" s="25"/>
    </row>
    <row r="659" spans="1:10" s="10" customFormat="1" ht="49.5" customHeight="1">
      <c r="A659" s="16">
        <v>66</v>
      </c>
      <c r="B659" s="39" t="s">
        <v>395</v>
      </c>
      <c r="C659" s="23">
        <v>15</v>
      </c>
      <c r="D659" s="23">
        <v>302</v>
      </c>
      <c r="E659" s="104" t="s">
        <v>431</v>
      </c>
      <c r="F659" s="21"/>
      <c r="G659" s="48">
        <v>1120875</v>
      </c>
      <c r="H659" s="48">
        <v>560437.5</v>
      </c>
      <c r="J659" s="25"/>
    </row>
    <row r="660" spans="1:10" s="10" customFormat="1" ht="32.25" customHeight="1">
      <c r="A660" s="12">
        <v>67</v>
      </c>
      <c r="B660" s="39" t="s">
        <v>396</v>
      </c>
      <c r="C660" s="23">
        <v>15</v>
      </c>
      <c r="D660" s="23">
        <v>302</v>
      </c>
      <c r="E660" s="104" t="s">
        <v>431</v>
      </c>
      <c r="F660" s="21"/>
      <c r="G660" s="48">
        <v>262565.21999999997</v>
      </c>
      <c r="H660" s="48">
        <v>131282.61000000002</v>
      </c>
      <c r="J660" s="25"/>
    </row>
    <row r="661" spans="1:10" s="10" customFormat="1" ht="32.25" customHeight="1">
      <c r="A661" s="16">
        <v>68</v>
      </c>
      <c r="B661" s="39" t="s">
        <v>397</v>
      </c>
      <c r="C661" s="23">
        <v>15</v>
      </c>
      <c r="D661" s="23">
        <v>302</v>
      </c>
      <c r="E661" s="104" t="s">
        <v>431</v>
      </c>
      <c r="F661" s="21"/>
      <c r="G661" s="48">
        <v>1120875</v>
      </c>
      <c r="H661" s="48">
        <v>560437.5</v>
      </c>
      <c r="J661" s="25"/>
    </row>
    <row r="662" spans="1:10" s="10" customFormat="1" ht="48" customHeight="1">
      <c r="A662" s="12">
        <v>69</v>
      </c>
      <c r="B662" s="39" t="s">
        <v>400</v>
      </c>
      <c r="C662" s="23">
        <v>15</v>
      </c>
      <c r="D662" s="23">
        <v>302</v>
      </c>
      <c r="E662" s="104" t="s">
        <v>431</v>
      </c>
      <c r="F662" s="21"/>
      <c r="G662" s="48">
        <v>1120875</v>
      </c>
      <c r="H662" s="48">
        <v>560437.5</v>
      </c>
      <c r="J662" s="25"/>
    </row>
    <row r="663" spans="1:10" s="10" customFormat="1" ht="32.25" customHeight="1">
      <c r="A663" s="16">
        <v>70</v>
      </c>
      <c r="B663" s="39" t="s">
        <v>401</v>
      </c>
      <c r="C663" s="23">
        <v>15</v>
      </c>
      <c r="D663" s="23">
        <v>302</v>
      </c>
      <c r="E663" s="104" t="s">
        <v>431</v>
      </c>
      <c r="F663" s="21"/>
      <c r="G663" s="48">
        <v>1120875</v>
      </c>
      <c r="H663" s="48">
        <v>560437.5</v>
      </c>
      <c r="J663" s="25"/>
    </row>
    <row r="664" spans="1:10" s="10" customFormat="1" ht="32.25" customHeight="1">
      <c r="A664" s="12">
        <v>71</v>
      </c>
      <c r="B664" s="39" t="s">
        <v>405</v>
      </c>
      <c r="C664" s="23">
        <v>15</v>
      </c>
      <c r="D664" s="23">
        <v>302</v>
      </c>
      <c r="E664" s="104" t="s">
        <v>431</v>
      </c>
      <c r="F664" s="21"/>
      <c r="G664" s="48">
        <v>1120875</v>
      </c>
      <c r="H664" s="48">
        <v>560437.5</v>
      </c>
      <c r="J664" s="25"/>
    </row>
    <row r="665" spans="1:10" s="10" customFormat="1" ht="32.25" customHeight="1">
      <c r="A665" s="16">
        <v>72</v>
      </c>
      <c r="B665" s="39" t="s">
        <v>296</v>
      </c>
      <c r="C665" s="23">
        <v>15</v>
      </c>
      <c r="D665" s="23">
        <v>302</v>
      </c>
      <c r="E665" s="104" t="s">
        <v>431</v>
      </c>
      <c r="F665" s="21"/>
      <c r="G665" s="48">
        <v>1120875</v>
      </c>
      <c r="H665" s="48">
        <v>560437.5</v>
      </c>
      <c r="J665" s="25"/>
    </row>
    <row r="666" spans="1:10" s="10" customFormat="1" ht="32.25" customHeight="1">
      <c r="A666" s="12">
        <v>73</v>
      </c>
      <c r="B666" s="39" t="s">
        <v>406</v>
      </c>
      <c r="C666" s="23">
        <v>15</v>
      </c>
      <c r="D666" s="23">
        <v>302</v>
      </c>
      <c r="E666" s="104" t="s">
        <v>431</v>
      </c>
      <c r="F666" s="21"/>
      <c r="G666" s="48">
        <v>1120875</v>
      </c>
      <c r="H666" s="48">
        <v>560437.5</v>
      </c>
      <c r="J666" s="25"/>
    </row>
    <row r="667" spans="1:10" s="10" customFormat="1" ht="32.25" customHeight="1">
      <c r="A667" s="16">
        <v>74</v>
      </c>
      <c r="B667" s="39" t="s">
        <v>408</v>
      </c>
      <c r="C667" s="23">
        <v>15</v>
      </c>
      <c r="D667" s="23">
        <v>302</v>
      </c>
      <c r="E667" s="104" t="s">
        <v>431</v>
      </c>
      <c r="F667" s="21"/>
      <c r="G667" s="48">
        <v>1120875</v>
      </c>
      <c r="H667" s="48">
        <v>560437.5</v>
      </c>
      <c r="J667" s="25"/>
    </row>
    <row r="668" spans="1:10" s="10" customFormat="1" ht="32.25" customHeight="1">
      <c r="A668" s="12">
        <v>75</v>
      </c>
      <c r="B668" s="39" t="s">
        <v>409</v>
      </c>
      <c r="C668" s="23">
        <v>15</v>
      </c>
      <c r="D668" s="23">
        <v>302</v>
      </c>
      <c r="E668" s="104" t="s">
        <v>431</v>
      </c>
      <c r="F668" s="21"/>
      <c r="G668" s="48">
        <v>1058548.79</v>
      </c>
      <c r="H668" s="48">
        <v>529274.39</v>
      </c>
      <c r="J668" s="25"/>
    </row>
    <row r="669" spans="1:10" s="10" customFormat="1" ht="48" customHeight="1">
      <c r="A669" s="16">
        <v>76</v>
      </c>
      <c r="B669" s="39" t="s">
        <v>410</v>
      </c>
      <c r="C669" s="23">
        <v>15</v>
      </c>
      <c r="D669" s="23">
        <v>302</v>
      </c>
      <c r="E669" s="104" t="s">
        <v>431</v>
      </c>
      <c r="F669" s="21"/>
      <c r="G669" s="48">
        <v>1120875</v>
      </c>
      <c r="H669" s="48">
        <v>560437.5</v>
      </c>
      <c r="J669" s="25"/>
    </row>
    <row r="670" spans="1:10" s="10" customFormat="1" ht="32.25" customHeight="1">
      <c r="A670" s="12">
        <v>77</v>
      </c>
      <c r="B670" s="39" t="s">
        <v>411</v>
      </c>
      <c r="C670" s="23">
        <v>15</v>
      </c>
      <c r="D670" s="23">
        <v>302</v>
      </c>
      <c r="E670" s="104" t="s">
        <v>431</v>
      </c>
      <c r="F670" s="21"/>
      <c r="G670" s="48">
        <v>1120875</v>
      </c>
      <c r="H670" s="48">
        <v>560437.5</v>
      </c>
      <c r="J670" s="25"/>
    </row>
    <row r="671" spans="1:10" s="10" customFormat="1" ht="42" customHeight="1">
      <c r="A671" s="16">
        <v>78</v>
      </c>
      <c r="B671" s="39" t="s">
        <v>412</v>
      </c>
      <c r="C671" s="23">
        <v>15</v>
      </c>
      <c r="D671" s="23">
        <v>302</v>
      </c>
      <c r="E671" s="104" t="s">
        <v>431</v>
      </c>
      <c r="F671" s="21"/>
      <c r="G671" s="48">
        <v>1120875</v>
      </c>
      <c r="H671" s="48">
        <v>560437.5</v>
      </c>
      <c r="J671" s="25"/>
    </row>
    <row r="672" spans="1:10" s="10" customFormat="1" ht="32.25" customHeight="1">
      <c r="A672" s="12">
        <v>79</v>
      </c>
      <c r="B672" s="39" t="s">
        <v>413</v>
      </c>
      <c r="C672" s="23">
        <v>15</v>
      </c>
      <c r="D672" s="23">
        <v>302</v>
      </c>
      <c r="E672" s="104" t="s">
        <v>431</v>
      </c>
      <c r="F672" s="21"/>
      <c r="G672" s="48">
        <v>399072.44</v>
      </c>
      <c r="H672" s="48">
        <v>199536.22</v>
      </c>
      <c r="I672" s="4"/>
      <c r="J672" s="46">
        <v>178243.85</v>
      </c>
    </row>
    <row r="673" spans="1:10" s="10" customFormat="1" ht="32.25" customHeight="1">
      <c r="A673" s="16">
        <v>80</v>
      </c>
      <c r="B673" s="39" t="s">
        <v>415</v>
      </c>
      <c r="C673" s="23">
        <v>15</v>
      </c>
      <c r="D673" s="23">
        <v>302</v>
      </c>
      <c r="E673" s="104" t="s">
        <v>431</v>
      </c>
      <c r="F673" s="21"/>
      <c r="G673" s="48">
        <v>1118250</v>
      </c>
      <c r="H673" s="48">
        <v>559125</v>
      </c>
      <c r="J673" s="25"/>
    </row>
    <row r="674" spans="1:10" s="10" customFormat="1" ht="32.25" customHeight="1">
      <c r="A674" s="12">
        <v>81</v>
      </c>
      <c r="B674" s="39" t="s">
        <v>290</v>
      </c>
      <c r="C674" s="23">
        <v>15</v>
      </c>
      <c r="D674" s="23">
        <v>302</v>
      </c>
      <c r="E674" s="23" t="s">
        <v>200</v>
      </c>
      <c r="F674" s="21"/>
      <c r="G674" s="48">
        <v>872106.79</v>
      </c>
      <c r="H674" s="48">
        <v>414686.78</v>
      </c>
      <c r="J674" s="25"/>
    </row>
    <row r="675" spans="1:10" s="10" customFormat="1" ht="32.25" customHeight="1">
      <c r="A675" s="16">
        <v>82</v>
      </c>
      <c r="B675" s="39" t="s">
        <v>417</v>
      </c>
      <c r="C675" s="23">
        <v>15</v>
      </c>
      <c r="D675" s="23">
        <v>302</v>
      </c>
      <c r="E675" s="23" t="s">
        <v>203</v>
      </c>
      <c r="F675" s="21"/>
      <c r="G675" s="48">
        <v>4341020.2699999996</v>
      </c>
      <c r="H675" s="48">
        <v>2170510.13</v>
      </c>
      <c r="J675" s="25"/>
    </row>
    <row r="676" spans="1:10" s="10" customFormat="1" ht="32.25" customHeight="1">
      <c r="A676" s="12">
        <v>83</v>
      </c>
      <c r="B676" s="39" t="s">
        <v>419</v>
      </c>
      <c r="C676" s="23">
        <v>15</v>
      </c>
      <c r="D676" s="23">
        <v>302</v>
      </c>
      <c r="E676" s="23" t="s">
        <v>200</v>
      </c>
      <c r="F676" s="21"/>
      <c r="G676" s="48">
        <v>1118250</v>
      </c>
      <c r="H676" s="48">
        <v>559125</v>
      </c>
      <c r="J676" s="25"/>
    </row>
    <row r="677" spans="1:10" s="10" customFormat="1" ht="32.25" customHeight="1">
      <c r="A677" s="16">
        <v>84</v>
      </c>
      <c r="B677" s="39" t="s">
        <v>420</v>
      </c>
      <c r="C677" s="23">
        <v>15</v>
      </c>
      <c r="D677" s="23">
        <v>302</v>
      </c>
      <c r="E677" s="104" t="s">
        <v>431</v>
      </c>
      <c r="F677" s="21"/>
      <c r="G677" s="48">
        <v>1118250</v>
      </c>
      <c r="H677" s="48">
        <v>559125</v>
      </c>
      <c r="J677" s="25"/>
    </row>
    <row r="678" spans="1:10" s="10" customFormat="1" ht="32.25" customHeight="1">
      <c r="A678" s="12">
        <v>85</v>
      </c>
      <c r="B678" s="39" t="s">
        <v>421</v>
      </c>
      <c r="C678" s="23">
        <v>15</v>
      </c>
      <c r="D678" s="23">
        <v>302</v>
      </c>
      <c r="E678" s="104" t="s">
        <v>431</v>
      </c>
      <c r="F678" s="21"/>
      <c r="G678" s="48">
        <v>1118250</v>
      </c>
      <c r="H678" s="48">
        <v>559125</v>
      </c>
      <c r="J678" s="25"/>
    </row>
    <row r="679" spans="1:10" s="10" customFormat="1" ht="32.25" customHeight="1">
      <c r="A679" s="16">
        <v>86</v>
      </c>
      <c r="B679" s="39" t="s">
        <v>423</v>
      </c>
      <c r="C679" s="23">
        <v>15</v>
      </c>
      <c r="D679" s="23">
        <v>302</v>
      </c>
      <c r="E679" s="104" t="s">
        <v>431</v>
      </c>
      <c r="F679" s="21"/>
      <c r="G679" s="48">
        <v>998707.56</v>
      </c>
      <c r="H679" s="48">
        <v>499353.78</v>
      </c>
      <c r="J679" s="25"/>
    </row>
    <row r="680" spans="1:10" s="10" customFormat="1" ht="32.25" customHeight="1">
      <c r="A680" s="12">
        <v>87</v>
      </c>
      <c r="B680" s="39" t="s">
        <v>425</v>
      </c>
      <c r="C680" s="23">
        <v>15</v>
      </c>
      <c r="D680" s="23">
        <v>302</v>
      </c>
      <c r="E680" s="104" t="s">
        <v>431</v>
      </c>
      <c r="F680" s="21"/>
      <c r="G680" s="48">
        <v>1118250</v>
      </c>
      <c r="H680" s="48">
        <v>559125</v>
      </c>
      <c r="J680" s="25"/>
    </row>
    <row r="681" spans="1:10" s="10" customFormat="1" ht="32.25" customHeight="1">
      <c r="A681" s="16">
        <v>88</v>
      </c>
      <c r="B681" s="39" t="s">
        <v>426</v>
      </c>
      <c r="C681" s="23">
        <v>15</v>
      </c>
      <c r="D681" s="23">
        <v>302</v>
      </c>
      <c r="E681" s="104" t="s">
        <v>431</v>
      </c>
      <c r="F681" s="21"/>
      <c r="G681" s="48">
        <v>1118250</v>
      </c>
      <c r="H681" s="48">
        <v>559125</v>
      </c>
      <c r="J681" s="25"/>
    </row>
    <row r="682" spans="1:10" s="10" customFormat="1" ht="32.25" customHeight="1">
      <c r="A682" s="12">
        <v>89</v>
      </c>
      <c r="B682" s="39" t="s">
        <v>428</v>
      </c>
      <c r="C682" s="23">
        <v>15</v>
      </c>
      <c r="D682" s="23">
        <v>302</v>
      </c>
      <c r="E682" s="104" t="s">
        <v>431</v>
      </c>
      <c r="F682" s="21"/>
      <c r="G682" s="48">
        <v>1118250</v>
      </c>
      <c r="H682" s="48">
        <v>559125</v>
      </c>
      <c r="J682" s="25"/>
    </row>
    <row r="683" spans="1:10" s="10" customFormat="1" ht="32.25" customHeight="1">
      <c r="A683" s="16">
        <v>90</v>
      </c>
      <c r="B683" s="39" t="s">
        <v>433</v>
      </c>
      <c r="C683" s="23">
        <v>15</v>
      </c>
      <c r="D683" s="23">
        <v>302</v>
      </c>
      <c r="E683" s="104" t="s">
        <v>431</v>
      </c>
      <c r="F683" s="21"/>
      <c r="G683" s="48">
        <v>1118250</v>
      </c>
      <c r="H683" s="48">
        <v>559125</v>
      </c>
      <c r="J683" s="25"/>
    </row>
    <row r="684" spans="1:10" s="10" customFormat="1" ht="32.25" customHeight="1">
      <c r="A684" s="12">
        <v>91</v>
      </c>
      <c r="B684" s="39" t="s">
        <v>434</v>
      </c>
      <c r="C684" s="23">
        <v>15</v>
      </c>
      <c r="D684" s="23">
        <v>302</v>
      </c>
      <c r="E684" s="104" t="s">
        <v>431</v>
      </c>
      <c r="F684" s="21"/>
      <c r="G684" s="48">
        <v>1118250</v>
      </c>
      <c r="H684" s="48">
        <v>559125</v>
      </c>
      <c r="J684" s="25"/>
    </row>
    <row r="685" spans="1:10" s="10" customFormat="1" ht="45" customHeight="1">
      <c r="A685" s="16">
        <v>92</v>
      </c>
      <c r="B685" s="39" t="s">
        <v>435</v>
      </c>
      <c r="C685" s="23">
        <v>15</v>
      </c>
      <c r="D685" s="23">
        <v>302</v>
      </c>
      <c r="E685" s="104" t="s">
        <v>431</v>
      </c>
      <c r="F685" s="21"/>
      <c r="G685" s="48">
        <v>1118250</v>
      </c>
      <c r="H685" s="48">
        <v>559125</v>
      </c>
      <c r="J685" s="25"/>
    </row>
    <row r="686" spans="1:10" s="10" customFormat="1" ht="42" customHeight="1">
      <c r="A686" s="12">
        <v>93</v>
      </c>
      <c r="B686" s="39" t="s">
        <v>436</v>
      </c>
      <c r="C686" s="23">
        <v>15</v>
      </c>
      <c r="D686" s="23">
        <v>302</v>
      </c>
      <c r="E686" s="104" t="s">
        <v>431</v>
      </c>
      <c r="F686" s="21"/>
      <c r="G686" s="48">
        <v>911966.98</v>
      </c>
      <c r="H686" s="48">
        <v>455983.49</v>
      </c>
      <c r="J686" s="25"/>
    </row>
    <row r="687" spans="1:10" s="10" customFormat="1" ht="32.25" customHeight="1">
      <c r="A687" s="16">
        <v>94</v>
      </c>
      <c r="B687" s="39" t="s">
        <v>438</v>
      </c>
      <c r="C687" s="23">
        <v>15</v>
      </c>
      <c r="D687" s="23">
        <v>302</v>
      </c>
      <c r="E687" s="104" t="s">
        <v>431</v>
      </c>
      <c r="F687" s="21"/>
      <c r="G687" s="48">
        <v>1118250</v>
      </c>
      <c r="H687" s="48">
        <v>559125</v>
      </c>
      <c r="J687" s="25"/>
    </row>
    <row r="688" spans="1:10" s="10" customFormat="1" ht="32.25" customHeight="1">
      <c r="A688" s="12">
        <v>95</v>
      </c>
      <c r="B688" s="39" t="s">
        <v>298</v>
      </c>
      <c r="C688" s="23">
        <v>15</v>
      </c>
      <c r="D688" s="23">
        <v>302</v>
      </c>
      <c r="E688" s="104" t="s">
        <v>431</v>
      </c>
      <c r="F688" s="21"/>
      <c r="G688" s="48">
        <v>1129425</v>
      </c>
      <c r="H688" s="48">
        <v>564712.5</v>
      </c>
      <c r="J688" s="25"/>
    </row>
    <row r="689" spans="1:10" s="10" customFormat="1" ht="32.25" customHeight="1">
      <c r="A689" s="16">
        <v>96</v>
      </c>
      <c r="B689" s="39" t="s">
        <v>445</v>
      </c>
      <c r="C689" s="23">
        <v>15</v>
      </c>
      <c r="D689" s="23">
        <v>302</v>
      </c>
      <c r="E689" s="104" t="s">
        <v>390</v>
      </c>
      <c r="F689" s="21"/>
      <c r="G689" s="48">
        <v>1129425</v>
      </c>
      <c r="H689" s="48">
        <v>564712.5</v>
      </c>
      <c r="J689" s="25"/>
    </row>
    <row r="690" spans="1:10" s="10" customFormat="1" ht="32.25" customHeight="1">
      <c r="A690" s="12">
        <v>97</v>
      </c>
      <c r="B690" s="39" t="s">
        <v>446</v>
      </c>
      <c r="C690" s="23">
        <v>15</v>
      </c>
      <c r="D690" s="23">
        <v>302</v>
      </c>
      <c r="E690" s="104" t="s">
        <v>404</v>
      </c>
      <c r="F690" s="21"/>
      <c r="G690" s="48">
        <v>1130865</v>
      </c>
      <c r="H690" s="48">
        <v>565432.5</v>
      </c>
      <c r="J690" s="25"/>
    </row>
    <row r="691" spans="1:10" s="10" customFormat="1" ht="45.75" customHeight="1">
      <c r="A691" s="16">
        <v>98</v>
      </c>
      <c r="B691" s="39" t="s">
        <v>447</v>
      </c>
      <c r="C691" s="23">
        <v>15</v>
      </c>
      <c r="D691" s="23">
        <v>302</v>
      </c>
      <c r="E691" s="104" t="s">
        <v>390</v>
      </c>
      <c r="F691" s="21"/>
      <c r="G691" s="48">
        <v>1130865</v>
      </c>
      <c r="H691" s="48">
        <v>565432.5</v>
      </c>
      <c r="J691" s="25"/>
    </row>
    <row r="692" spans="1:10" s="10" customFormat="1" ht="32.25" customHeight="1">
      <c r="A692" s="12">
        <v>99</v>
      </c>
      <c r="B692" s="39" t="s">
        <v>448</v>
      </c>
      <c r="C692" s="23">
        <v>15</v>
      </c>
      <c r="D692" s="23">
        <v>302</v>
      </c>
      <c r="E692" s="104" t="s">
        <v>390</v>
      </c>
      <c r="F692" s="21"/>
      <c r="G692" s="48">
        <v>1130865</v>
      </c>
      <c r="H692" s="48">
        <v>565432.5</v>
      </c>
      <c r="J692" s="25"/>
    </row>
    <row r="693" spans="1:10" s="10" customFormat="1" ht="32.25" customHeight="1">
      <c r="A693" s="16">
        <v>100</v>
      </c>
      <c r="B693" s="39" t="s">
        <v>450</v>
      </c>
      <c r="C693" s="23">
        <v>15</v>
      </c>
      <c r="D693" s="23">
        <v>302</v>
      </c>
      <c r="E693" s="104" t="s">
        <v>390</v>
      </c>
      <c r="F693" s="21"/>
      <c r="G693" s="48">
        <v>1130865</v>
      </c>
      <c r="H693" s="48">
        <v>565432.5</v>
      </c>
      <c r="J693" s="25"/>
    </row>
    <row r="694" spans="1:10" s="10" customFormat="1" ht="44.25" customHeight="1">
      <c r="A694" s="12">
        <v>101</v>
      </c>
      <c r="B694" s="39" t="s">
        <v>453</v>
      </c>
      <c r="C694" s="23">
        <v>15</v>
      </c>
      <c r="D694" s="23">
        <v>302</v>
      </c>
      <c r="E694" s="104" t="s">
        <v>390</v>
      </c>
      <c r="F694" s="21"/>
      <c r="G694" s="48">
        <v>1130865</v>
      </c>
      <c r="H694" s="48">
        <v>565432.5</v>
      </c>
      <c r="J694" s="25"/>
    </row>
    <row r="695" spans="1:10" s="10" customFormat="1" ht="32.25" customHeight="1">
      <c r="A695" s="16">
        <v>102</v>
      </c>
      <c r="B695" s="39" t="s">
        <v>462</v>
      </c>
      <c r="C695" s="23">
        <v>15</v>
      </c>
      <c r="D695" s="23">
        <v>302</v>
      </c>
      <c r="E695" s="104" t="s">
        <v>404</v>
      </c>
      <c r="F695" s="21"/>
      <c r="G695" s="48">
        <v>1130865</v>
      </c>
      <c r="H695" s="48">
        <v>565432.5</v>
      </c>
      <c r="J695" s="25"/>
    </row>
    <row r="696" spans="1:10" s="10" customFormat="1" ht="32.25" customHeight="1">
      <c r="A696" s="12">
        <v>103</v>
      </c>
      <c r="B696" s="39" t="s">
        <v>466</v>
      </c>
      <c r="C696" s="23">
        <v>15</v>
      </c>
      <c r="D696" s="23">
        <v>302</v>
      </c>
      <c r="E696" s="104" t="s">
        <v>404</v>
      </c>
      <c r="F696" s="21"/>
      <c r="G696" s="48">
        <v>1130865</v>
      </c>
      <c r="H696" s="48">
        <v>565432.5</v>
      </c>
      <c r="J696" s="25"/>
    </row>
    <row r="697" spans="1:10" s="10" customFormat="1" ht="32.25" customHeight="1">
      <c r="A697" s="16">
        <v>104</v>
      </c>
      <c r="B697" s="39" t="s">
        <v>473</v>
      </c>
      <c r="C697" s="23">
        <v>15</v>
      </c>
      <c r="D697" s="23">
        <v>302</v>
      </c>
      <c r="E697" s="104" t="s">
        <v>390</v>
      </c>
      <c r="F697" s="21"/>
      <c r="G697" s="48">
        <v>1130865</v>
      </c>
      <c r="H697" s="48">
        <v>565432.5</v>
      </c>
      <c r="J697" s="25"/>
    </row>
    <row r="698" spans="1:10" s="10" customFormat="1" ht="21" customHeight="1">
      <c r="A698" s="12">
        <v>105</v>
      </c>
      <c r="B698" s="39" t="s">
        <v>476</v>
      </c>
      <c r="C698" s="23">
        <v>15</v>
      </c>
      <c r="D698" s="23">
        <v>302</v>
      </c>
      <c r="E698" s="104" t="s">
        <v>404</v>
      </c>
      <c r="F698" s="21"/>
      <c r="G698" s="48">
        <v>926427.72</v>
      </c>
      <c r="H698" s="48">
        <v>463213.86</v>
      </c>
      <c r="J698" s="25"/>
    </row>
    <row r="699" spans="1:10" s="10" customFormat="1" ht="32.25" customHeight="1">
      <c r="A699" s="16">
        <v>106</v>
      </c>
      <c r="B699" s="39" t="s">
        <v>478</v>
      </c>
      <c r="C699" s="23">
        <v>15</v>
      </c>
      <c r="D699" s="23">
        <v>302</v>
      </c>
      <c r="E699" s="104" t="s">
        <v>390</v>
      </c>
      <c r="F699" s="21"/>
      <c r="G699" s="48">
        <v>1130865</v>
      </c>
      <c r="H699" s="48">
        <v>565432.5</v>
      </c>
      <c r="J699" s="25"/>
    </row>
    <row r="700" spans="1:10" s="10" customFormat="1" ht="32.25" customHeight="1">
      <c r="A700" s="12">
        <v>107</v>
      </c>
      <c r="B700" s="39" t="s">
        <v>479</v>
      </c>
      <c r="C700" s="23">
        <v>15</v>
      </c>
      <c r="D700" s="23">
        <v>302</v>
      </c>
      <c r="E700" s="104" t="s">
        <v>390</v>
      </c>
      <c r="F700" s="21"/>
      <c r="G700" s="48">
        <v>1130865</v>
      </c>
      <c r="H700" s="48">
        <v>565432.5</v>
      </c>
      <c r="J700" s="25"/>
    </row>
    <row r="701" spans="1:10" s="10" customFormat="1" ht="32.25" customHeight="1">
      <c r="A701" s="16">
        <v>108</v>
      </c>
      <c r="B701" s="39" t="s">
        <v>484</v>
      </c>
      <c r="C701" s="23">
        <v>15</v>
      </c>
      <c r="D701" s="23">
        <v>302</v>
      </c>
      <c r="E701" s="104" t="s">
        <v>390</v>
      </c>
      <c r="F701" s="21"/>
      <c r="G701" s="48">
        <v>1130865</v>
      </c>
      <c r="H701" s="48">
        <v>565432.5</v>
      </c>
      <c r="J701" s="25"/>
    </row>
    <row r="702" spans="1:10" s="10" customFormat="1" ht="32.25" customHeight="1">
      <c r="A702" s="12">
        <v>109</v>
      </c>
      <c r="B702" s="39" t="s">
        <v>485</v>
      </c>
      <c r="C702" s="23">
        <v>15</v>
      </c>
      <c r="D702" s="23">
        <v>302</v>
      </c>
      <c r="E702" s="104" t="s">
        <v>390</v>
      </c>
      <c r="F702" s="21"/>
      <c r="G702" s="48">
        <v>795532.45</v>
      </c>
      <c r="H702" s="48">
        <v>397766.22</v>
      </c>
      <c r="J702" s="25"/>
    </row>
    <row r="703" spans="1:10" s="10" customFormat="1" ht="32.25" customHeight="1">
      <c r="A703" s="16">
        <v>110</v>
      </c>
      <c r="B703" s="39" t="s">
        <v>486</v>
      </c>
      <c r="C703" s="23">
        <v>15</v>
      </c>
      <c r="D703" s="23">
        <v>302</v>
      </c>
      <c r="E703" s="104" t="s">
        <v>390</v>
      </c>
      <c r="F703" s="21"/>
      <c r="G703" s="48">
        <v>1130865</v>
      </c>
      <c r="H703" s="48">
        <v>565432.5</v>
      </c>
      <c r="J703" s="25"/>
    </row>
    <row r="704" spans="1:10" s="10" customFormat="1" ht="32.25" customHeight="1">
      <c r="A704" s="12">
        <v>111</v>
      </c>
      <c r="B704" s="39" t="s">
        <v>487</v>
      </c>
      <c r="C704" s="23">
        <v>15</v>
      </c>
      <c r="D704" s="23">
        <v>302</v>
      </c>
      <c r="E704" s="104" t="s">
        <v>390</v>
      </c>
      <c r="F704" s="21"/>
      <c r="G704" s="48">
        <v>1130865</v>
      </c>
      <c r="H704" s="48">
        <v>565432.5</v>
      </c>
      <c r="J704" s="25"/>
    </row>
    <row r="705" spans="1:10" s="10" customFormat="1" ht="32.25" customHeight="1">
      <c r="A705" s="16">
        <v>112</v>
      </c>
      <c r="B705" s="39" t="s">
        <v>490</v>
      </c>
      <c r="C705" s="23">
        <v>15</v>
      </c>
      <c r="D705" s="23">
        <v>302</v>
      </c>
      <c r="E705" s="104" t="s">
        <v>390</v>
      </c>
      <c r="F705" s="21"/>
      <c r="G705" s="48">
        <v>1130865</v>
      </c>
      <c r="H705" s="48">
        <v>565432.5</v>
      </c>
      <c r="J705" s="25"/>
    </row>
    <row r="706" spans="1:10" s="10" customFormat="1" ht="32.25" customHeight="1">
      <c r="A706" s="12">
        <v>113</v>
      </c>
      <c r="B706" s="39" t="s">
        <v>492</v>
      </c>
      <c r="C706" s="23">
        <v>15</v>
      </c>
      <c r="D706" s="23">
        <v>302</v>
      </c>
      <c r="E706" s="104" t="s">
        <v>390</v>
      </c>
      <c r="F706" s="21"/>
      <c r="G706" s="48">
        <v>1130865</v>
      </c>
      <c r="H706" s="48">
        <v>565432.5</v>
      </c>
      <c r="J706" s="25"/>
    </row>
    <row r="707" spans="1:10" s="10" customFormat="1" ht="32.25" customHeight="1">
      <c r="A707" s="16">
        <v>114</v>
      </c>
      <c r="B707" s="39" t="s">
        <v>493</v>
      </c>
      <c r="C707" s="23">
        <v>15</v>
      </c>
      <c r="D707" s="23">
        <v>302</v>
      </c>
      <c r="E707" s="104" t="s">
        <v>390</v>
      </c>
      <c r="F707" s="21"/>
      <c r="G707" s="48">
        <v>1130865</v>
      </c>
      <c r="H707" s="48">
        <v>565432.5</v>
      </c>
      <c r="J707" s="25"/>
    </row>
    <row r="708" spans="1:10" s="10" customFormat="1" ht="46.5" customHeight="1">
      <c r="A708" s="12">
        <v>115</v>
      </c>
      <c r="B708" s="39" t="s">
        <v>510</v>
      </c>
      <c r="C708" s="23">
        <v>15</v>
      </c>
      <c r="D708" s="23">
        <v>302</v>
      </c>
      <c r="E708" s="104" t="s">
        <v>390</v>
      </c>
      <c r="F708" s="21"/>
      <c r="G708" s="48">
        <v>1130865</v>
      </c>
      <c r="H708" s="48">
        <v>565432.5</v>
      </c>
      <c r="J708" s="25"/>
    </row>
    <row r="709" spans="1:10" s="10" customFormat="1" ht="32.25" customHeight="1">
      <c r="A709" s="16">
        <v>116</v>
      </c>
      <c r="B709" s="39" t="s">
        <v>494</v>
      </c>
      <c r="C709" s="23">
        <v>15</v>
      </c>
      <c r="D709" s="23">
        <v>302</v>
      </c>
      <c r="E709" s="104" t="s">
        <v>390</v>
      </c>
      <c r="F709" s="21"/>
      <c r="G709" s="48">
        <v>1026118.6</v>
      </c>
      <c r="H709" s="48">
        <v>513059</v>
      </c>
      <c r="J709" s="25"/>
    </row>
    <row r="710" spans="1:10" s="10" customFormat="1" ht="32.25" customHeight="1">
      <c r="A710" s="12">
        <v>117</v>
      </c>
      <c r="B710" s="39" t="s">
        <v>495</v>
      </c>
      <c r="C710" s="23">
        <v>15</v>
      </c>
      <c r="D710" s="23">
        <v>302</v>
      </c>
      <c r="E710" s="104" t="s">
        <v>390</v>
      </c>
      <c r="F710" s="21"/>
      <c r="G710" s="48">
        <v>1130712.6499999999</v>
      </c>
      <c r="H710" s="48">
        <v>565356</v>
      </c>
      <c r="J710" s="25"/>
    </row>
    <row r="711" spans="1:10" s="10" customFormat="1" ht="32.25" customHeight="1">
      <c r="A711" s="16">
        <v>118</v>
      </c>
      <c r="B711" s="39" t="s">
        <v>496</v>
      </c>
      <c r="C711" s="23">
        <v>15</v>
      </c>
      <c r="D711" s="23">
        <v>302</v>
      </c>
      <c r="E711" s="104" t="s">
        <v>390</v>
      </c>
      <c r="F711" s="21"/>
      <c r="G711" s="48">
        <v>1130865</v>
      </c>
      <c r="H711" s="48">
        <v>565432.5</v>
      </c>
      <c r="J711" s="25"/>
    </row>
    <row r="712" spans="1:10" s="10" customFormat="1" ht="32.25" customHeight="1">
      <c r="A712" s="12">
        <v>119</v>
      </c>
      <c r="B712" s="39" t="s">
        <v>497</v>
      </c>
      <c r="C712" s="23">
        <v>15</v>
      </c>
      <c r="D712" s="23">
        <v>302</v>
      </c>
      <c r="E712" s="104" t="s">
        <v>390</v>
      </c>
      <c r="F712" s="21"/>
      <c r="G712" s="48">
        <v>1130865</v>
      </c>
      <c r="H712" s="48">
        <v>565432.5</v>
      </c>
      <c r="J712" s="25"/>
    </row>
    <row r="713" spans="1:10" s="10" customFormat="1" ht="32.25" customHeight="1">
      <c r="A713" s="16">
        <v>120</v>
      </c>
      <c r="B713" s="39" t="s">
        <v>498</v>
      </c>
      <c r="C713" s="23">
        <v>15</v>
      </c>
      <c r="D713" s="23">
        <v>302</v>
      </c>
      <c r="E713" s="104" t="s">
        <v>390</v>
      </c>
      <c r="F713" s="21"/>
      <c r="G713" s="48">
        <v>1110590.94</v>
      </c>
      <c r="H713" s="48">
        <v>555295.47</v>
      </c>
      <c r="J713" s="25"/>
    </row>
    <row r="714" spans="1:10" s="10" customFormat="1" ht="32.25" customHeight="1">
      <c r="A714" s="12">
        <v>121</v>
      </c>
      <c r="B714" s="39" t="s">
        <v>499</v>
      </c>
      <c r="C714" s="23">
        <v>15</v>
      </c>
      <c r="D714" s="23">
        <v>302</v>
      </c>
      <c r="E714" s="104" t="s">
        <v>399</v>
      </c>
      <c r="F714" s="21"/>
      <c r="G714" s="48">
        <v>2214491.2200000002</v>
      </c>
      <c r="H714" s="48">
        <v>1107245.6099999999</v>
      </c>
      <c r="J714" s="25"/>
    </row>
    <row r="715" spans="1:10" s="10" customFormat="1" ht="32.25" customHeight="1">
      <c r="A715" s="16">
        <v>122</v>
      </c>
      <c r="B715" s="39" t="s">
        <v>501</v>
      </c>
      <c r="C715" s="23">
        <v>15</v>
      </c>
      <c r="D715" s="23">
        <v>302</v>
      </c>
      <c r="E715" s="104" t="s">
        <v>390</v>
      </c>
      <c r="F715" s="21"/>
      <c r="G715" s="48">
        <v>1130865</v>
      </c>
      <c r="H715" s="48">
        <v>565432.5</v>
      </c>
      <c r="J715" s="25"/>
    </row>
    <row r="716" spans="1:10" s="10" customFormat="1" ht="32.25" customHeight="1">
      <c r="A716" s="12">
        <v>123</v>
      </c>
      <c r="B716" s="39" t="s">
        <v>502</v>
      </c>
      <c r="C716" s="23">
        <v>15</v>
      </c>
      <c r="D716" s="23">
        <v>302</v>
      </c>
      <c r="E716" s="104" t="s">
        <v>390</v>
      </c>
      <c r="F716" s="21"/>
      <c r="G716" s="48">
        <v>1130323.46</v>
      </c>
      <c r="H716" s="48">
        <v>565161.73</v>
      </c>
      <c r="J716" s="25"/>
    </row>
    <row r="717" spans="1:10" s="10" customFormat="1" ht="32.25" customHeight="1">
      <c r="A717" s="16">
        <v>124</v>
      </c>
      <c r="B717" s="39" t="s">
        <v>504</v>
      </c>
      <c r="C717" s="23">
        <v>15</v>
      </c>
      <c r="D717" s="23">
        <v>302</v>
      </c>
      <c r="E717" s="104" t="s">
        <v>390</v>
      </c>
      <c r="F717" s="21"/>
      <c r="G717" s="48">
        <v>1130865</v>
      </c>
      <c r="H717" s="48">
        <v>565432.5</v>
      </c>
      <c r="J717" s="25"/>
    </row>
    <row r="718" spans="1:10" s="10" customFormat="1" ht="32.25" customHeight="1">
      <c r="A718" s="12">
        <v>125</v>
      </c>
      <c r="B718" s="39" t="s">
        <v>506</v>
      </c>
      <c r="C718" s="23">
        <v>15</v>
      </c>
      <c r="D718" s="23">
        <v>302</v>
      </c>
      <c r="E718" s="104" t="s">
        <v>390</v>
      </c>
      <c r="F718" s="21"/>
      <c r="G718" s="48">
        <v>1130865</v>
      </c>
      <c r="H718" s="48">
        <v>565432.5</v>
      </c>
      <c r="J718" s="25"/>
    </row>
    <row r="719" spans="1:10" ht="51" customHeight="1">
      <c r="A719" s="16">
        <v>126</v>
      </c>
      <c r="B719" s="66" t="s">
        <v>442</v>
      </c>
      <c r="C719" s="16">
        <v>15</v>
      </c>
      <c r="D719" s="16">
        <v>302</v>
      </c>
      <c r="E719" s="73" t="s">
        <v>200</v>
      </c>
      <c r="G719" s="4">
        <v>1129425</v>
      </c>
      <c r="H719" s="4">
        <v>564712.5</v>
      </c>
      <c r="I719" s="21"/>
      <c r="J719" s="34"/>
    </row>
    <row r="720" spans="1:10" ht="51" customHeight="1">
      <c r="A720" s="12">
        <v>127</v>
      </c>
      <c r="B720" s="56" t="s">
        <v>481</v>
      </c>
      <c r="C720" s="23">
        <v>15</v>
      </c>
      <c r="D720" s="23">
        <v>302</v>
      </c>
      <c r="E720" s="23" t="s">
        <v>404</v>
      </c>
      <c r="G720" s="4">
        <v>1130865</v>
      </c>
      <c r="H720" s="4">
        <v>565432.5</v>
      </c>
      <c r="I720" s="21"/>
      <c r="J720" s="25"/>
    </row>
    <row r="721" spans="1:10" s="10" customFormat="1" ht="69" customHeight="1">
      <c r="A721" s="16">
        <v>128</v>
      </c>
      <c r="B721" s="39" t="s">
        <v>524</v>
      </c>
      <c r="C721" s="23">
        <v>18</v>
      </c>
      <c r="D721" s="23">
        <v>202</v>
      </c>
      <c r="E721" s="104"/>
      <c r="G721" s="10">
        <v>900000</v>
      </c>
      <c r="H721" s="10">
        <f>400000+500000</f>
        <v>900000</v>
      </c>
      <c r="I721" s="4"/>
      <c r="J721" s="46">
        <f>39451.3+54686.78+72291.57+180096.42+73206.24+78780.65+135010.41</f>
        <v>633523.37000000011</v>
      </c>
    </row>
    <row r="722" spans="1:10" s="10" customFormat="1" ht="47.25" customHeight="1">
      <c r="A722" s="12">
        <v>129</v>
      </c>
      <c r="B722" s="39" t="s">
        <v>530</v>
      </c>
      <c r="C722" s="23">
        <v>18</v>
      </c>
      <c r="D722" s="23">
        <v>202</v>
      </c>
      <c r="E722" s="104"/>
      <c r="F722" s="21"/>
      <c r="G722" s="48">
        <v>900000</v>
      </c>
      <c r="H722" s="48">
        <f>400000+500000</f>
        <v>900000</v>
      </c>
      <c r="I722" s="4"/>
      <c r="J722" s="46">
        <f>31955.46+46936.79+59431.01+246383.43+183083.58+134014.22+100236.52</f>
        <v>802041.01</v>
      </c>
    </row>
    <row r="723" spans="1:10" s="10" customFormat="1" ht="42.75" customHeight="1">
      <c r="A723" s="16">
        <v>130</v>
      </c>
      <c r="B723" s="39" t="s">
        <v>631</v>
      </c>
      <c r="C723" s="23">
        <v>16</v>
      </c>
      <c r="D723" s="23">
        <v>101</v>
      </c>
      <c r="E723" s="104" t="s">
        <v>189</v>
      </c>
      <c r="F723" s="21"/>
      <c r="G723" s="48">
        <v>199070.87</v>
      </c>
      <c r="H723" s="48">
        <f>74651.57+24883.86</f>
        <v>99535.430000000008</v>
      </c>
      <c r="I723" s="4"/>
      <c r="J723" s="46">
        <v>78429.240000000005</v>
      </c>
    </row>
    <row r="724" spans="1:10" s="10" customFormat="1" ht="32.25" customHeight="1">
      <c r="A724" s="12">
        <v>131</v>
      </c>
      <c r="B724" s="39" t="s">
        <v>664</v>
      </c>
      <c r="C724" s="23">
        <v>16</v>
      </c>
      <c r="D724" s="23">
        <v>101</v>
      </c>
      <c r="E724" s="104" t="s">
        <v>189</v>
      </c>
      <c r="F724" s="21"/>
      <c r="G724" s="48">
        <v>437286.14</v>
      </c>
      <c r="H724" s="48">
        <v>240507.38</v>
      </c>
      <c r="I724" s="4"/>
      <c r="J724" s="46">
        <v>240507.38</v>
      </c>
    </row>
    <row r="725" spans="1:10" s="10" customFormat="1" ht="41.25" customHeight="1">
      <c r="A725" s="16">
        <v>132</v>
      </c>
      <c r="B725" s="39" t="s">
        <v>701</v>
      </c>
      <c r="C725" s="23">
        <v>17</v>
      </c>
      <c r="D725" s="23">
        <v>103</v>
      </c>
      <c r="E725" s="104" t="s">
        <v>196</v>
      </c>
      <c r="F725" s="21"/>
      <c r="G725" s="48">
        <v>2315090.33</v>
      </c>
      <c r="H725" s="48">
        <v>1157545.1599999999</v>
      </c>
      <c r="I725" s="4"/>
      <c r="J725" s="46">
        <v>1115846.23</v>
      </c>
    </row>
    <row r="726" spans="1:10" s="10" customFormat="1" ht="32.25" customHeight="1">
      <c r="A726" s="12">
        <v>133</v>
      </c>
      <c r="B726" s="39" t="s">
        <v>694</v>
      </c>
      <c r="C726" s="23">
        <v>17</v>
      </c>
      <c r="D726" s="23">
        <v>103</v>
      </c>
      <c r="E726" s="104" t="s">
        <v>196</v>
      </c>
      <c r="F726" s="21"/>
      <c r="G726" s="48">
        <v>2678542</v>
      </c>
      <c r="H726" s="48">
        <v>1339271</v>
      </c>
      <c r="I726" s="4"/>
      <c r="J726" s="46">
        <v>1339271</v>
      </c>
    </row>
    <row r="727" spans="1:10" s="10" customFormat="1" ht="44.25" customHeight="1">
      <c r="A727" s="16">
        <v>134</v>
      </c>
      <c r="B727" s="39" t="s">
        <v>698</v>
      </c>
      <c r="C727" s="23">
        <v>17</v>
      </c>
      <c r="D727" s="23">
        <v>103</v>
      </c>
      <c r="E727" s="104" t="s">
        <v>195</v>
      </c>
      <c r="F727" s="21"/>
      <c r="G727" s="48">
        <v>2591856.85</v>
      </c>
      <c r="H727" s="48">
        <v>1295928.42</v>
      </c>
      <c r="I727" s="4"/>
      <c r="J727" s="46">
        <v>1279626.1299999999</v>
      </c>
    </row>
    <row r="728" spans="1:10" s="10" customFormat="1" ht="32.25" customHeight="1">
      <c r="A728" s="12">
        <v>135</v>
      </c>
      <c r="B728" s="39" t="s">
        <v>534</v>
      </c>
      <c r="C728" s="23">
        <v>19</v>
      </c>
      <c r="D728" s="23">
        <v>202</v>
      </c>
      <c r="E728" s="104"/>
      <c r="F728" s="21"/>
      <c r="G728" s="48">
        <v>900000</v>
      </c>
      <c r="H728" s="48">
        <v>900000</v>
      </c>
      <c r="I728" s="4"/>
      <c r="J728" s="46">
        <f>26641.94+62782.18+99180.74+150375+63508.62</f>
        <v>402488.48</v>
      </c>
    </row>
    <row r="729" spans="1:10" s="10" customFormat="1">
      <c r="A729" s="12"/>
      <c r="B729" s="39"/>
      <c r="C729" s="23"/>
      <c r="D729" s="23"/>
      <c r="E729" s="23"/>
      <c r="F729" s="9"/>
      <c r="G729" s="48"/>
      <c r="H729" s="48"/>
      <c r="J729" s="25"/>
    </row>
    <row r="730" spans="1:10" s="10" customFormat="1" ht="16.5" thickBot="1">
      <c r="A730" s="134" t="s">
        <v>2</v>
      </c>
      <c r="B730" s="134"/>
      <c r="C730" s="105"/>
      <c r="D730" s="105"/>
      <c r="E730" s="105"/>
      <c r="F730" s="107">
        <f>COUNTA(G594:G728)</f>
        <v>135</v>
      </c>
      <c r="G730" s="108">
        <f>SUM(G594:G728)</f>
        <v>290160625.90999997</v>
      </c>
      <c r="H730" s="108">
        <f>SUM(H594:H728)</f>
        <v>180100826.38000003</v>
      </c>
      <c r="I730" s="107">
        <f>COUNTA(J594:J728)</f>
        <v>45</v>
      </c>
      <c r="J730" s="108">
        <f>SUM(J594:J728)</f>
        <v>81081039.569999978</v>
      </c>
    </row>
    <row r="731" spans="1:10" ht="16.5" thickTop="1">
      <c r="A731" s="6"/>
      <c r="B731" s="6"/>
      <c r="C731" s="6"/>
      <c r="D731" s="7"/>
      <c r="E731" s="7"/>
      <c r="G731" s="8"/>
      <c r="H731" s="8"/>
      <c r="J731" s="8"/>
    </row>
    <row r="732" spans="1:10" s="10" customFormat="1" ht="19.5">
      <c r="A732" s="44" t="s">
        <v>17</v>
      </c>
      <c r="B732" s="43"/>
      <c r="C732" s="72"/>
      <c r="D732" s="72"/>
      <c r="E732" s="72"/>
      <c r="G732" s="25"/>
      <c r="H732" s="25"/>
      <c r="J732" s="25"/>
    </row>
    <row r="733" spans="1:10" s="9" customFormat="1" ht="44.25" customHeight="1">
      <c r="A733" s="12">
        <v>1</v>
      </c>
      <c r="B733" s="39" t="s">
        <v>68</v>
      </c>
      <c r="C733" s="23">
        <v>4</v>
      </c>
      <c r="D733" s="23">
        <v>301</v>
      </c>
      <c r="E733" s="23" t="s">
        <v>197</v>
      </c>
      <c r="F733" s="21"/>
      <c r="G733" s="46">
        <v>7158655</v>
      </c>
      <c r="H733" s="46">
        <v>7158655</v>
      </c>
      <c r="I733" s="21"/>
      <c r="J733" s="25"/>
    </row>
    <row r="734" spans="1:10" s="9" customFormat="1" ht="32.25" customHeight="1">
      <c r="A734" s="12">
        <v>2</v>
      </c>
      <c r="B734" s="21" t="s">
        <v>62</v>
      </c>
      <c r="C734" s="23">
        <v>7</v>
      </c>
      <c r="D734" s="23">
        <v>301</v>
      </c>
      <c r="E734" s="23" t="s">
        <v>197</v>
      </c>
      <c r="F734" s="21"/>
      <c r="G734" s="46">
        <v>3947222.62</v>
      </c>
      <c r="H734" s="46">
        <v>3947222.62</v>
      </c>
      <c r="J734" s="25"/>
    </row>
    <row r="735" spans="1:10" s="9" customFormat="1" ht="44.25" customHeight="1">
      <c r="A735" s="12">
        <v>3</v>
      </c>
      <c r="B735" s="21" t="s">
        <v>154</v>
      </c>
      <c r="C735" s="23">
        <v>7</v>
      </c>
      <c r="D735" s="23">
        <v>301</v>
      </c>
      <c r="E735" s="23" t="s">
        <v>197</v>
      </c>
      <c r="F735" s="21"/>
      <c r="G735" s="46">
        <v>4546155.2</v>
      </c>
      <c r="H735" s="46">
        <v>4546155.2</v>
      </c>
      <c r="I735" s="21"/>
      <c r="J735" s="46">
        <v>3223890.39</v>
      </c>
    </row>
    <row r="736" spans="1:10" s="9" customFormat="1" ht="42" customHeight="1">
      <c r="A736" s="12">
        <v>4</v>
      </c>
      <c r="B736" s="21" t="s">
        <v>155</v>
      </c>
      <c r="C736" s="23">
        <v>7</v>
      </c>
      <c r="D736" s="23">
        <v>301</v>
      </c>
      <c r="E736" s="23" t="s">
        <v>197</v>
      </c>
      <c r="F736" s="21"/>
      <c r="G736" s="46">
        <v>2555461.2400000002</v>
      </c>
      <c r="H736" s="46">
        <v>2555461.2400000002</v>
      </c>
      <c r="I736" s="21"/>
      <c r="J736" s="46">
        <v>2345782.88</v>
      </c>
    </row>
    <row r="737" spans="1:10" s="9" customFormat="1" ht="47.25" customHeight="1">
      <c r="A737" s="12">
        <v>5</v>
      </c>
      <c r="B737" s="39" t="s">
        <v>307</v>
      </c>
      <c r="C737" s="23">
        <v>10</v>
      </c>
      <c r="D737" s="23">
        <v>101</v>
      </c>
      <c r="E737" s="23" t="s">
        <v>189</v>
      </c>
      <c r="F737" s="21"/>
      <c r="G737" s="46">
        <v>876091.05</v>
      </c>
      <c r="H737" s="46">
        <v>481850.08</v>
      </c>
      <c r="I737" s="21"/>
      <c r="J737" s="46">
        <v>477695.42</v>
      </c>
    </row>
    <row r="738" spans="1:10" ht="33" customHeight="1">
      <c r="A738" s="12">
        <v>6</v>
      </c>
      <c r="B738" s="56" t="s">
        <v>271</v>
      </c>
      <c r="C738" s="23">
        <v>11</v>
      </c>
      <c r="D738" s="23">
        <v>101</v>
      </c>
      <c r="E738" s="23" t="s">
        <v>189</v>
      </c>
      <c r="G738" s="46">
        <v>6823620</v>
      </c>
      <c r="H738" s="46">
        <f>2558857.5+852952.5</f>
        <v>3411810</v>
      </c>
      <c r="I738" s="97"/>
      <c r="J738" s="46">
        <v>3354300</v>
      </c>
    </row>
    <row r="739" spans="1:10" ht="33" customHeight="1">
      <c r="A739" s="12">
        <v>7</v>
      </c>
      <c r="B739" s="56" t="s">
        <v>287</v>
      </c>
      <c r="C739" s="23">
        <v>11</v>
      </c>
      <c r="D739" s="23">
        <v>103</v>
      </c>
      <c r="E739" s="23" t="s">
        <v>195</v>
      </c>
      <c r="G739" s="46">
        <v>1205977.6200000001</v>
      </c>
      <c r="H739" s="46">
        <f>452241.61+150747.2</f>
        <v>602988.81000000006</v>
      </c>
      <c r="I739" s="97"/>
      <c r="J739" s="46">
        <v>602988.81000000006</v>
      </c>
    </row>
    <row r="740" spans="1:10" ht="33" customHeight="1">
      <c r="A740" s="12">
        <v>8</v>
      </c>
      <c r="B740" s="56" t="s">
        <v>326</v>
      </c>
      <c r="C740" s="23">
        <v>13</v>
      </c>
      <c r="D740" s="23">
        <v>301</v>
      </c>
      <c r="E740" s="23" t="s">
        <v>197</v>
      </c>
      <c r="G740" s="46">
        <v>4902283.8499999996</v>
      </c>
      <c r="H740" s="46">
        <v>4902283.8499999996</v>
      </c>
      <c r="I740" s="89"/>
      <c r="J740" s="42"/>
    </row>
    <row r="741" spans="1:10" ht="42.75" customHeight="1">
      <c r="A741" s="12">
        <v>9</v>
      </c>
      <c r="B741" s="56" t="s">
        <v>287</v>
      </c>
      <c r="C741" s="23">
        <v>15</v>
      </c>
      <c r="D741" s="23">
        <v>302</v>
      </c>
      <c r="E741" s="104" t="s">
        <v>431</v>
      </c>
      <c r="G741" s="46">
        <v>1120875</v>
      </c>
      <c r="H741" s="46">
        <v>560437.5</v>
      </c>
      <c r="I741" s="97"/>
      <c r="J741" s="46">
        <v>554576.92000000004</v>
      </c>
    </row>
    <row r="742" spans="1:10" ht="33" customHeight="1">
      <c r="A742" s="12">
        <v>10</v>
      </c>
      <c r="B742" s="56" t="s">
        <v>546</v>
      </c>
      <c r="C742" s="23">
        <v>18</v>
      </c>
      <c r="D742" s="23">
        <v>202</v>
      </c>
      <c r="E742" s="104"/>
      <c r="G742" s="46">
        <f>400000+500000</f>
        <v>900000</v>
      </c>
      <c r="H742" s="46">
        <f>400000+500000</f>
        <v>900000</v>
      </c>
      <c r="I742" s="97"/>
      <c r="J742" s="46">
        <f>3436.75+64787.5+140171.37+90854.7+94866.65+190635.88</f>
        <v>584752.85</v>
      </c>
    </row>
    <row r="743" spans="1:10" ht="33" customHeight="1">
      <c r="A743" s="12">
        <v>11</v>
      </c>
      <c r="B743" s="56" t="s">
        <v>618</v>
      </c>
      <c r="C743" s="23">
        <v>16</v>
      </c>
      <c r="D743" s="23">
        <v>101</v>
      </c>
      <c r="E743" s="104" t="s">
        <v>189</v>
      </c>
      <c r="G743" s="46">
        <v>1372643.83</v>
      </c>
      <c r="H743" s="46">
        <v>686321.91</v>
      </c>
      <c r="I743" s="89"/>
      <c r="J743" s="42"/>
    </row>
    <row r="744" spans="1:10" ht="33" customHeight="1">
      <c r="A744" s="12">
        <v>12</v>
      </c>
      <c r="B744" s="56" t="s">
        <v>679</v>
      </c>
      <c r="C744" s="23">
        <v>17</v>
      </c>
      <c r="D744" s="23">
        <v>103</v>
      </c>
      <c r="E744" s="104" t="s">
        <v>195</v>
      </c>
      <c r="G744" s="46">
        <v>596836.80000000005</v>
      </c>
      <c r="H744" s="46">
        <v>298418.39999999997</v>
      </c>
      <c r="I744" s="97"/>
      <c r="J744" s="46">
        <v>282518.40000000002</v>
      </c>
    </row>
    <row r="745" spans="1:10" ht="40.5" customHeight="1">
      <c r="A745" s="12">
        <v>13</v>
      </c>
      <c r="B745" s="39" t="s">
        <v>548</v>
      </c>
      <c r="C745" s="23">
        <v>19</v>
      </c>
      <c r="D745" s="23">
        <v>202</v>
      </c>
      <c r="E745" s="104"/>
      <c r="G745" s="46">
        <v>900000</v>
      </c>
      <c r="H745" s="46">
        <v>900000</v>
      </c>
      <c r="I745" s="97"/>
      <c r="J745" s="46">
        <f>43942.61+140140.52+41886.96+184958.48+78195.89</f>
        <v>489124.46</v>
      </c>
    </row>
    <row r="746" spans="1:10">
      <c r="B746" s="56"/>
      <c r="C746" s="23"/>
      <c r="D746" s="23"/>
      <c r="E746" s="23"/>
      <c r="G746" s="46"/>
      <c r="H746" s="46"/>
      <c r="I746" s="89"/>
      <c r="J746" s="42"/>
    </row>
    <row r="747" spans="1:10" s="10" customFormat="1" ht="16.5" thickBot="1">
      <c r="A747" s="134" t="s">
        <v>2</v>
      </c>
      <c r="B747" s="134"/>
      <c r="C747" s="105"/>
      <c r="D747" s="105"/>
      <c r="E747" s="105"/>
      <c r="F747" s="107">
        <f>COUNTA(G733:G745)</f>
        <v>13</v>
      </c>
      <c r="G747" s="108">
        <f>SUM(G733:G746)</f>
        <v>36905822.210000001</v>
      </c>
      <c r="H747" s="108">
        <f>SUM(H733:H746)</f>
        <v>30951604.609999996</v>
      </c>
      <c r="I747" s="107">
        <f>COUNTA(J733:J745)</f>
        <v>9</v>
      </c>
      <c r="J747" s="108">
        <f>SUM(J733:J746)</f>
        <v>11915630.130000001</v>
      </c>
    </row>
    <row r="748" spans="1:10" ht="16.5" thickTop="1">
      <c r="A748" s="13"/>
      <c r="B748" s="13"/>
      <c r="C748" s="13"/>
      <c r="D748" s="14"/>
      <c r="E748" s="7"/>
      <c r="G748" s="15"/>
      <c r="H748" s="15"/>
      <c r="J748" s="15"/>
    </row>
    <row r="749" spans="1:10" ht="19.5">
      <c r="A749" s="44" t="s">
        <v>18</v>
      </c>
      <c r="B749" s="43"/>
      <c r="C749" s="72"/>
      <c r="D749" s="72"/>
      <c r="E749" s="72"/>
      <c r="G749" s="25"/>
      <c r="H749" s="25"/>
      <c r="J749" s="25"/>
    </row>
    <row r="750" spans="1:10" ht="37.5" customHeight="1">
      <c r="A750" s="4">
        <v>1</v>
      </c>
      <c r="B750" s="4" t="s">
        <v>29</v>
      </c>
      <c r="C750" s="4">
        <v>2</v>
      </c>
      <c r="D750" s="4">
        <v>103</v>
      </c>
      <c r="E750" s="23" t="s">
        <v>191</v>
      </c>
      <c r="F750" s="57"/>
      <c r="G750" s="46">
        <v>13727751.98</v>
      </c>
      <c r="H750" s="46">
        <v>6863875.9900000002</v>
      </c>
      <c r="J750" s="46">
        <v>6507095.46</v>
      </c>
    </row>
    <row r="751" spans="1:10" ht="46.5" customHeight="1">
      <c r="A751" s="4">
        <v>2</v>
      </c>
      <c r="B751" s="4" t="s">
        <v>41</v>
      </c>
      <c r="C751" s="4">
        <v>2</v>
      </c>
      <c r="D751" s="4">
        <v>101</v>
      </c>
      <c r="E751" s="23" t="s">
        <v>189</v>
      </c>
      <c r="G751" s="46">
        <v>1207390.07</v>
      </c>
      <c r="H751" s="46">
        <v>603695.03</v>
      </c>
      <c r="J751" s="46">
        <v>603695.03</v>
      </c>
    </row>
    <row r="752" spans="1:10" ht="41.25" customHeight="1">
      <c r="A752" s="4">
        <v>3</v>
      </c>
      <c r="B752" s="4" t="s">
        <v>103</v>
      </c>
      <c r="C752" s="4">
        <v>6</v>
      </c>
      <c r="D752" s="4">
        <v>101</v>
      </c>
      <c r="E752" s="23" t="s">
        <v>189</v>
      </c>
      <c r="G752" s="46">
        <v>983821.97</v>
      </c>
      <c r="H752" s="46">
        <v>491910.98</v>
      </c>
      <c r="I752" s="97"/>
      <c r="J752" s="46">
        <v>491910.75</v>
      </c>
    </row>
    <row r="753" spans="1:10">
      <c r="A753" s="4">
        <v>4</v>
      </c>
      <c r="B753" s="4" t="s">
        <v>105</v>
      </c>
      <c r="C753" s="4">
        <v>6</v>
      </c>
      <c r="D753" s="4">
        <v>101</v>
      </c>
      <c r="E753" s="23" t="s">
        <v>189</v>
      </c>
      <c r="G753" s="46">
        <v>670973.09</v>
      </c>
      <c r="H753" s="46">
        <v>369035.19</v>
      </c>
      <c r="I753" s="97"/>
      <c r="J753" s="46">
        <v>369035.19</v>
      </c>
    </row>
    <row r="754" spans="1:10">
      <c r="A754" s="4">
        <v>5</v>
      </c>
      <c r="B754" s="4" t="s">
        <v>132</v>
      </c>
      <c r="C754" s="4">
        <v>6</v>
      </c>
      <c r="D754" s="4">
        <v>101</v>
      </c>
      <c r="E754" s="23" t="s">
        <v>189</v>
      </c>
      <c r="F754" s="21"/>
      <c r="G754" s="46">
        <v>906717.26</v>
      </c>
      <c r="H754" s="46">
        <v>453358.63</v>
      </c>
      <c r="I754" s="97"/>
      <c r="J754" s="46">
        <v>446976.09</v>
      </c>
    </row>
    <row r="755" spans="1:10">
      <c r="A755" s="4">
        <v>6</v>
      </c>
      <c r="B755" s="4" t="s">
        <v>133</v>
      </c>
      <c r="C755" s="4">
        <v>6</v>
      </c>
      <c r="D755" s="4">
        <v>101</v>
      </c>
      <c r="E755" s="23" t="s">
        <v>189</v>
      </c>
      <c r="G755" s="46">
        <v>597254.41</v>
      </c>
      <c r="H755" s="46">
        <v>298627.20000000001</v>
      </c>
      <c r="I755" s="97"/>
      <c r="J755" s="46">
        <v>298627.20000000001</v>
      </c>
    </row>
    <row r="756" spans="1:10">
      <c r="A756" s="10">
        <v>7</v>
      </c>
      <c r="B756" s="10" t="s">
        <v>134</v>
      </c>
      <c r="C756" s="10">
        <v>6</v>
      </c>
      <c r="D756" s="10">
        <v>101</v>
      </c>
      <c r="E756" s="23" t="s">
        <v>189</v>
      </c>
      <c r="G756" s="46">
        <v>746693.85</v>
      </c>
      <c r="H756" s="46">
        <v>373346.92</v>
      </c>
      <c r="I756" s="97"/>
      <c r="J756" s="46">
        <v>321096.86</v>
      </c>
    </row>
    <row r="757" spans="1:10">
      <c r="A757" s="4">
        <v>8</v>
      </c>
      <c r="B757" s="4" t="s">
        <v>135</v>
      </c>
      <c r="C757" s="4">
        <v>6</v>
      </c>
      <c r="D757" s="4">
        <v>101</v>
      </c>
      <c r="E757" s="23" t="s">
        <v>189</v>
      </c>
      <c r="G757" s="46">
        <v>802230.93</v>
      </c>
      <c r="H757" s="46">
        <v>401115.46</v>
      </c>
      <c r="I757" s="97"/>
      <c r="J757" s="46">
        <v>401115.46</v>
      </c>
    </row>
    <row r="758" spans="1:10" ht="52.5" customHeight="1">
      <c r="A758" s="4">
        <v>9</v>
      </c>
      <c r="B758" s="4" t="s">
        <v>142</v>
      </c>
      <c r="C758" s="4">
        <v>5</v>
      </c>
      <c r="D758" s="4">
        <v>302</v>
      </c>
      <c r="E758" s="23" t="s">
        <v>200</v>
      </c>
      <c r="G758" s="46">
        <v>1113750</v>
      </c>
      <c r="H758" s="46">
        <v>556875</v>
      </c>
      <c r="I758" s="97"/>
      <c r="J758" s="46">
        <v>556875</v>
      </c>
    </row>
    <row r="759" spans="1:10">
      <c r="A759" s="4">
        <v>10</v>
      </c>
      <c r="B759" s="4" t="s">
        <v>205</v>
      </c>
      <c r="C759" s="4">
        <v>8</v>
      </c>
      <c r="D759" s="4">
        <v>101</v>
      </c>
      <c r="E759" s="23" t="s">
        <v>189</v>
      </c>
      <c r="G759" s="46">
        <v>772458.93</v>
      </c>
      <c r="H759" s="46">
        <v>386229.46</v>
      </c>
      <c r="I759" s="97"/>
      <c r="J759" s="46">
        <v>386229.46</v>
      </c>
    </row>
    <row r="760" spans="1:10">
      <c r="A760" s="4">
        <v>11</v>
      </c>
      <c r="B760" s="4" t="s">
        <v>207</v>
      </c>
      <c r="C760" s="4">
        <v>8</v>
      </c>
      <c r="D760" s="4">
        <v>101</v>
      </c>
      <c r="E760" s="23" t="s">
        <v>189</v>
      </c>
      <c r="G760" s="46">
        <v>2751315</v>
      </c>
      <c r="H760" s="46">
        <v>1375657.5</v>
      </c>
      <c r="I760" s="97"/>
      <c r="J760" s="46">
        <v>1361053.12</v>
      </c>
    </row>
    <row r="761" spans="1:10" ht="49.5" customHeight="1">
      <c r="A761" s="4">
        <v>12</v>
      </c>
      <c r="B761" s="4" t="s">
        <v>285</v>
      </c>
      <c r="C761" s="4">
        <v>11</v>
      </c>
      <c r="D761" s="4">
        <v>101</v>
      </c>
      <c r="E761" s="23" t="s">
        <v>189</v>
      </c>
      <c r="G761" s="46">
        <v>2069364</v>
      </c>
      <c r="H761" s="46">
        <v>1034682</v>
      </c>
      <c r="I761" s="97"/>
      <c r="J761" s="46">
        <v>1032432</v>
      </c>
    </row>
    <row r="762" spans="1:10" ht="49.5" customHeight="1">
      <c r="A762" s="4">
        <v>13</v>
      </c>
      <c r="B762" s="4" t="s">
        <v>280</v>
      </c>
      <c r="C762" s="4">
        <v>11</v>
      </c>
      <c r="D762" s="4">
        <v>101</v>
      </c>
      <c r="E762" s="23" t="s">
        <v>189</v>
      </c>
      <c r="G762" s="46">
        <v>938183.55</v>
      </c>
      <c r="H762" s="46">
        <v>469091.77</v>
      </c>
      <c r="I762" s="97"/>
      <c r="J762" s="46">
        <v>469091.77</v>
      </c>
    </row>
    <row r="763" spans="1:10" ht="49.5" customHeight="1">
      <c r="A763" s="4">
        <v>14</v>
      </c>
      <c r="B763" s="4" t="s">
        <v>367</v>
      </c>
      <c r="C763" s="4">
        <v>14</v>
      </c>
      <c r="D763" s="4">
        <v>101</v>
      </c>
      <c r="E763" s="23" t="s">
        <v>189</v>
      </c>
      <c r="G763" s="46">
        <v>5616712.7999999998</v>
      </c>
      <c r="H763" s="46">
        <v>3089192.0400000005</v>
      </c>
      <c r="I763" s="97"/>
      <c r="J763" s="46">
        <v>2825562.31</v>
      </c>
    </row>
    <row r="764" spans="1:10" ht="49.5" customHeight="1">
      <c r="A764" s="4">
        <v>15</v>
      </c>
      <c r="B764" s="4" t="s">
        <v>368</v>
      </c>
      <c r="C764" s="4">
        <v>14</v>
      </c>
      <c r="D764" s="4">
        <v>101</v>
      </c>
      <c r="E764" s="23" t="s">
        <v>189</v>
      </c>
      <c r="G764" s="46">
        <v>916621.12</v>
      </c>
      <c r="H764" s="46">
        <v>458310.56</v>
      </c>
      <c r="I764" s="97"/>
      <c r="J764" s="46">
        <v>458310.56</v>
      </c>
    </row>
    <row r="765" spans="1:10" ht="62.25" customHeight="1">
      <c r="A765" s="10">
        <v>16</v>
      </c>
      <c r="B765" s="10" t="s">
        <v>369</v>
      </c>
      <c r="C765" s="10">
        <v>14</v>
      </c>
      <c r="D765" s="10">
        <v>103</v>
      </c>
      <c r="E765" s="23" t="s">
        <v>195</v>
      </c>
      <c r="G765" s="46">
        <v>2061711.79</v>
      </c>
      <c r="H765" s="46">
        <v>1030855.89</v>
      </c>
      <c r="I765" s="97"/>
      <c r="J765" s="46">
        <v>1030855.89</v>
      </c>
    </row>
    <row r="766" spans="1:10" ht="61.5" customHeight="1">
      <c r="A766" s="4">
        <v>17</v>
      </c>
      <c r="B766" s="4" t="s">
        <v>370</v>
      </c>
      <c r="C766" s="4">
        <v>14</v>
      </c>
      <c r="D766" s="4">
        <v>101</v>
      </c>
      <c r="E766" s="23" t="s">
        <v>189</v>
      </c>
      <c r="G766" s="46">
        <v>1248800</v>
      </c>
      <c r="H766" s="46">
        <v>624400</v>
      </c>
      <c r="I766" s="97"/>
      <c r="J766" s="46">
        <v>624400</v>
      </c>
    </row>
    <row r="767" spans="1:10" ht="49.5" customHeight="1">
      <c r="A767" s="4">
        <v>18</v>
      </c>
      <c r="B767" s="4" t="s">
        <v>371</v>
      </c>
      <c r="C767" s="4">
        <v>14</v>
      </c>
      <c r="D767" s="4">
        <v>103</v>
      </c>
      <c r="E767" s="23" t="s">
        <v>192</v>
      </c>
      <c r="G767" s="46">
        <v>7194763.04</v>
      </c>
      <c r="H767" s="46">
        <v>3597381.52</v>
      </c>
      <c r="I767" s="97"/>
      <c r="J767" s="46">
        <v>3534722.31</v>
      </c>
    </row>
    <row r="768" spans="1:10" ht="49.5" customHeight="1">
      <c r="A768" s="4">
        <v>19</v>
      </c>
      <c r="B768" s="4" t="s">
        <v>372</v>
      </c>
      <c r="C768" s="4">
        <v>14</v>
      </c>
      <c r="D768" s="4">
        <v>101</v>
      </c>
      <c r="E768" s="23" t="s">
        <v>189</v>
      </c>
      <c r="G768" s="46">
        <v>3451998.39</v>
      </c>
      <c r="H768" s="46">
        <v>1725999.19</v>
      </c>
      <c r="I768" s="97"/>
      <c r="J768" s="46">
        <v>1552844.8499999999</v>
      </c>
    </row>
    <row r="769" spans="1:10" ht="37.5" customHeight="1">
      <c r="A769" s="4">
        <v>20</v>
      </c>
      <c r="B769" s="4" t="s">
        <v>422</v>
      </c>
      <c r="C769" s="4">
        <v>15</v>
      </c>
      <c r="D769" s="4">
        <v>302</v>
      </c>
      <c r="E769" s="104" t="s">
        <v>431</v>
      </c>
      <c r="G769" s="46">
        <v>1118250</v>
      </c>
      <c r="H769" s="46">
        <v>559125</v>
      </c>
      <c r="I769" s="89"/>
      <c r="J769" s="42"/>
    </row>
    <row r="770" spans="1:10" ht="47.25" customHeight="1">
      <c r="A770" s="4">
        <v>21</v>
      </c>
      <c r="B770" s="4" t="s">
        <v>467</v>
      </c>
      <c r="C770" s="4">
        <v>15</v>
      </c>
      <c r="D770" s="4">
        <v>302</v>
      </c>
      <c r="E770" s="104" t="s">
        <v>509</v>
      </c>
      <c r="G770" s="46">
        <v>40472.790000000008</v>
      </c>
      <c r="H770" s="46">
        <v>20236.39</v>
      </c>
      <c r="I770" s="97"/>
      <c r="J770" s="46">
        <v>20236.39</v>
      </c>
    </row>
    <row r="771" spans="1:10" ht="47.25" customHeight="1">
      <c r="A771" s="4">
        <v>22</v>
      </c>
      <c r="B771" s="4" t="s">
        <v>518</v>
      </c>
      <c r="C771" s="4">
        <v>18</v>
      </c>
      <c r="D771" s="4">
        <v>202</v>
      </c>
      <c r="E771" s="104"/>
      <c r="G771" s="46">
        <v>900000</v>
      </c>
      <c r="H771" s="46">
        <v>900000</v>
      </c>
      <c r="I771" s="97"/>
      <c r="J771" s="46">
        <f>92546.17+94249.82+62728.66+176762.16</f>
        <v>426286.81</v>
      </c>
    </row>
    <row r="772" spans="1:10" ht="47.25" customHeight="1">
      <c r="A772" s="4">
        <v>23</v>
      </c>
      <c r="B772" s="4" t="s">
        <v>547</v>
      </c>
      <c r="C772" s="4">
        <v>18</v>
      </c>
      <c r="D772" s="4">
        <v>202</v>
      </c>
      <c r="E772" s="104"/>
      <c r="G772" s="46">
        <v>900000</v>
      </c>
      <c r="H772" s="46">
        <f>400000+500000</f>
        <v>900000</v>
      </c>
      <c r="I772" s="97"/>
      <c r="J772" s="46">
        <f>8567.49+11355.66+32925.05+86293.78+62777.25+93661.98+150582.64</f>
        <v>446163.85000000003</v>
      </c>
    </row>
    <row r="773" spans="1:10" ht="47.25" customHeight="1">
      <c r="A773" s="4">
        <v>24</v>
      </c>
      <c r="B773" s="4" t="s">
        <v>553</v>
      </c>
      <c r="C773" s="4">
        <v>16</v>
      </c>
      <c r="D773" s="4">
        <v>101</v>
      </c>
      <c r="E773" s="104" t="s">
        <v>189</v>
      </c>
      <c r="G773" s="46">
        <v>897958.02</v>
      </c>
      <c r="H773" s="46">
        <v>493876.91</v>
      </c>
      <c r="I773" s="97"/>
      <c r="J773" s="46">
        <v>493876.91</v>
      </c>
    </row>
    <row r="774" spans="1:10" ht="47.25" customHeight="1">
      <c r="A774" s="10">
        <v>25</v>
      </c>
      <c r="B774" s="10" t="s">
        <v>711</v>
      </c>
      <c r="C774" s="10">
        <v>16</v>
      </c>
      <c r="D774" s="10">
        <v>101</v>
      </c>
      <c r="E774" s="104" t="s">
        <v>190</v>
      </c>
      <c r="G774" s="46">
        <v>1009850.68</v>
      </c>
      <c r="H774" s="46">
        <v>504925.34</v>
      </c>
      <c r="I774" s="97"/>
      <c r="J774" s="46">
        <v>504925.34</v>
      </c>
    </row>
    <row r="775" spans="1:10" ht="47.25" customHeight="1">
      <c r="A775" s="4">
        <v>26</v>
      </c>
      <c r="B775" s="4" t="s">
        <v>562</v>
      </c>
      <c r="C775" s="4">
        <v>16</v>
      </c>
      <c r="D775" s="4">
        <v>101</v>
      </c>
      <c r="E775" s="104" t="s">
        <v>189</v>
      </c>
      <c r="G775" s="46">
        <v>1044244.8200000001</v>
      </c>
      <c r="H775" s="46">
        <v>574334.65</v>
      </c>
      <c r="I775" s="89"/>
      <c r="J775" s="42"/>
    </row>
    <row r="776" spans="1:10" ht="47.25" customHeight="1">
      <c r="A776" s="4">
        <v>27</v>
      </c>
      <c r="B776" s="4" t="s">
        <v>565</v>
      </c>
      <c r="C776" s="4">
        <v>16</v>
      </c>
      <c r="D776" s="4">
        <v>101</v>
      </c>
      <c r="E776" s="104" t="s">
        <v>189</v>
      </c>
      <c r="G776" s="46">
        <v>956345.15</v>
      </c>
      <c r="H776" s="46">
        <v>525989.82999999996</v>
      </c>
      <c r="I776" s="97"/>
      <c r="J776" s="46">
        <v>525989.82999999996</v>
      </c>
    </row>
    <row r="777" spans="1:10" ht="47.25" customHeight="1">
      <c r="A777" s="4">
        <v>28</v>
      </c>
      <c r="B777" s="4" t="s">
        <v>566</v>
      </c>
      <c r="C777" s="4">
        <v>16</v>
      </c>
      <c r="D777" s="4">
        <v>101</v>
      </c>
      <c r="E777" s="104" t="s">
        <v>189</v>
      </c>
      <c r="G777" s="46">
        <v>850878.67</v>
      </c>
      <c r="H777" s="46">
        <v>467983.27</v>
      </c>
      <c r="I777" s="97"/>
      <c r="J777" s="46">
        <v>467983.26</v>
      </c>
    </row>
    <row r="778" spans="1:10" ht="47.25" customHeight="1">
      <c r="A778" s="4">
        <v>29</v>
      </c>
      <c r="B778" s="4" t="s">
        <v>703</v>
      </c>
      <c r="C778" s="4">
        <v>16</v>
      </c>
      <c r="D778" s="4">
        <v>101</v>
      </c>
      <c r="E778" s="104" t="s">
        <v>189</v>
      </c>
      <c r="G778" s="46">
        <v>1339115.74</v>
      </c>
      <c r="H778" s="46">
        <v>669557.87</v>
      </c>
      <c r="I778" s="97"/>
      <c r="J778" s="46">
        <v>669557.87</v>
      </c>
    </row>
    <row r="779" spans="1:10" ht="47.25" customHeight="1">
      <c r="A779" s="4">
        <v>30</v>
      </c>
      <c r="B779" s="4" t="s">
        <v>568</v>
      </c>
      <c r="C779" s="4">
        <v>16</v>
      </c>
      <c r="D779" s="4">
        <v>101</v>
      </c>
      <c r="E779" s="104" t="s">
        <v>189</v>
      </c>
      <c r="G779" s="46">
        <v>3203008.8000000003</v>
      </c>
      <c r="H779" s="46">
        <v>1601504.4000000001</v>
      </c>
      <c r="I779" s="97"/>
      <c r="J779" s="46">
        <v>1558791.08</v>
      </c>
    </row>
    <row r="780" spans="1:10" ht="71.25" customHeight="1">
      <c r="A780" s="4">
        <v>31</v>
      </c>
      <c r="B780" s="4" t="s">
        <v>581</v>
      </c>
      <c r="C780" s="4">
        <v>16</v>
      </c>
      <c r="D780" s="4">
        <v>101</v>
      </c>
      <c r="E780" s="104" t="s">
        <v>189</v>
      </c>
      <c r="G780" s="46">
        <v>1167679.1300000001</v>
      </c>
      <c r="H780" s="46">
        <v>583839.56000000006</v>
      </c>
      <c r="I780" s="97"/>
      <c r="J780" s="46">
        <v>574739.77</v>
      </c>
    </row>
    <row r="781" spans="1:10" ht="47.25" customHeight="1">
      <c r="A781" s="4">
        <v>32</v>
      </c>
      <c r="B781" s="4" t="s">
        <v>603</v>
      </c>
      <c r="C781" s="4">
        <v>16</v>
      </c>
      <c r="D781" s="4">
        <v>101</v>
      </c>
      <c r="E781" s="104" t="s">
        <v>184</v>
      </c>
      <c r="G781" s="46">
        <v>361350</v>
      </c>
      <c r="H781" s="46">
        <v>180675</v>
      </c>
      <c r="I781" s="97"/>
      <c r="J781" s="46">
        <v>180675</v>
      </c>
    </row>
    <row r="782" spans="1:10" ht="47.25" customHeight="1">
      <c r="A782" s="4">
        <v>33</v>
      </c>
      <c r="B782" s="4" t="s">
        <v>615</v>
      </c>
      <c r="C782" s="4">
        <v>16</v>
      </c>
      <c r="D782" s="4">
        <v>101</v>
      </c>
      <c r="E782" s="104" t="s">
        <v>186</v>
      </c>
      <c r="G782" s="46">
        <v>363466.5</v>
      </c>
      <c r="H782" s="46">
        <v>181733.25</v>
      </c>
      <c r="I782" s="97"/>
      <c r="J782" s="46">
        <v>181733.25</v>
      </c>
    </row>
    <row r="783" spans="1:10" ht="47.25" customHeight="1">
      <c r="A783" s="10">
        <v>34</v>
      </c>
      <c r="B783" s="10" t="s">
        <v>645</v>
      </c>
      <c r="C783" s="10">
        <v>16</v>
      </c>
      <c r="D783" s="10">
        <v>101</v>
      </c>
      <c r="E783" s="104" t="s">
        <v>189</v>
      </c>
      <c r="G783" s="46">
        <v>985501.39</v>
      </c>
      <c r="H783" s="46">
        <v>492750.69</v>
      </c>
      <c r="I783" s="97"/>
      <c r="J783" s="46">
        <v>420830.03</v>
      </c>
    </row>
    <row r="784" spans="1:10" ht="47.25" customHeight="1">
      <c r="A784" s="4">
        <v>35</v>
      </c>
      <c r="B784" s="4" t="s">
        <v>653</v>
      </c>
      <c r="C784" s="4">
        <v>16</v>
      </c>
      <c r="D784" s="4">
        <v>101</v>
      </c>
      <c r="E784" s="104" t="s">
        <v>189</v>
      </c>
      <c r="G784" s="46">
        <v>2388177.6</v>
      </c>
      <c r="H784" s="46">
        <v>1313497.68</v>
      </c>
      <c r="I784" s="89"/>
      <c r="J784" s="42"/>
    </row>
    <row r="785" spans="1:10" ht="47.25" customHeight="1">
      <c r="A785" s="4">
        <v>36</v>
      </c>
      <c r="B785" s="4" t="s">
        <v>666</v>
      </c>
      <c r="C785" s="4">
        <v>16</v>
      </c>
      <c r="D785" s="4">
        <v>101</v>
      </c>
      <c r="E785" s="104" t="s">
        <v>189</v>
      </c>
      <c r="G785" s="46">
        <v>3149301.69</v>
      </c>
      <c r="H785" s="46">
        <v>1732115.93</v>
      </c>
      <c r="I785" s="89"/>
      <c r="J785" s="42"/>
    </row>
    <row r="786" spans="1:10" ht="47.25" customHeight="1">
      <c r="A786" s="4">
        <v>37</v>
      </c>
      <c r="B786" s="4" t="s">
        <v>674</v>
      </c>
      <c r="C786" s="4">
        <v>16</v>
      </c>
      <c r="D786" s="4">
        <v>101</v>
      </c>
      <c r="E786" s="104" t="s">
        <v>189</v>
      </c>
      <c r="G786" s="46">
        <v>3009501.77</v>
      </c>
      <c r="H786" s="46">
        <v>1504750.8800000001</v>
      </c>
      <c r="I786" s="89"/>
      <c r="J786" s="42"/>
    </row>
    <row r="787" spans="1:10" ht="47.25" customHeight="1">
      <c r="A787" s="4">
        <v>38</v>
      </c>
      <c r="B787" s="4" t="s">
        <v>686</v>
      </c>
      <c r="C787" s="4">
        <v>17</v>
      </c>
      <c r="D787" s="4">
        <v>103</v>
      </c>
      <c r="E787" s="104" t="s">
        <v>194</v>
      </c>
      <c r="G787" s="46">
        <v>7185849.3799999999</v>
      </c>
      <c r="H787" s="46">
        <v>3592924.69</v>
      </c>
      <c r="J787" s="46">
        <v>3402580.39</v>
      </c>
    </row>
    <row r="788" spans="1:10" ht="47.25" customHeight="1">
      <c r="A788" s="4">
        <v>39</v>
      </c>
      <c r="B788" s="4" t="s">
        <v>697</v>
      </c>
      <c r="C788" s="4">
        <v>17</v>
      </c>
      <c r="D788" s="4">
        <v>103</v>
      </c>
      <c r="E788" s="104" t="s">
        <v>195</v>
      </c>
      <c r="G788" s="46">
        <v>3612135.83</v>
      </c>
      <c r="H788" s="46">
        <v>1806067.91</v>
      </c>
      <c r="I788" s="89"/>
      <c r="J788" s="42"/>
    </row>
    <row r="789" spans="1:10" ht="47.25" customHeight="1">
      <c r="A789" s="4">
        <v>40</v>
      </c>
      <c r="B789" s="4" t="s">
        <v>720</v>
      </c>
      <c r="C789" s="4">
        <v>21</v>
      </c>
      <c r="D789" s="4">
        <v>101</v>
      </c>
      <c r="E789" s="104"/>
      <c r="G789" s="46">
        <v>1972411.13</v>
      </c>
      <c r="H789" s="46">
        <v>986205.56</v>
      </c>
      <c r="I789" s="89"/>
      <c r="J789" s="42"/>
    </row>
    <row r="790" spans="1:10" ht="47.25" customHeight="1">
      <c r="A790" s="4">
        <v>41</v>
      </c>
      <c r="B790" s="4" t="s">
        <v>721</v>
      </c>
      <c r="C790" s="4">
        <v>21</v>
      </c>
      <c r="D790" s="4">
        <v>101</v>
      </c>
      <c r="E790" s="104"/>
      <c r="G790" s="46">
        <v>1153961.96</v>
      </c>
      <c r="H790" s="46">
        <v>634679.07999999996</v>
      </c>
      <c r="I790" s="97"/>
      <c r="J790" s="46">
        <v>630563.28</v>
      </c>
    </row>
    <row r="791" spans="1:10" ht="47.25" customHeight="1">
      <c r="A791" s="4">
        <v>42</v>
      </c>
      <c r="B791" s="4" t="s">
        <v>722</v>
      </c>
      <c r="C791" s="4">
        <v>21</v>
      </c>
      <c r="D791" s="4">
        <v>101</v>
      </c>
      <c r="E791" s="104"/>
      <c r="G791" s="46">
        <v>1220163.8600000001</v>
      </c>
      <c r="H791" s="46">
        <v>610081.93000000005</v>
      </c>
      <c r="I791" s="89"/>
      <c r="J791" s="42"/>
    </row>
    <row r="792" spans="1:10" ht="47.25" customHeight="1">
      <c r="A792" s="10">
        <v>43</v>
      </c>
      <c r="B792" s="10" t="s">
        <v>734</v>
      </c>
      <c r="C792" s="10">
        <v>21</v>
      </c>
      <c r="D792" s="10">
        <v>101</v>
      </c>
      <c r="E792" s="104"/>
      <c r="G792" s="46">
        <v>1504885.58</v>
      </c>
      <c r="H792" s="46">
        <v>752442.79</v>
      </c>
      <c r="I792" s="89"/>
      <c r="J792" s="42"/>
    </row>
    <row r="793" spans="1:10" ht="47.25" customHeight="1">
      <c r="A793" s="4">
        <v>44</v>
      </c>
      <c r="B793" s="4" t="s">
        <v>735</v>
      </c>
      <c r="C793" s="4">
        <v>21</v>
      </c>
      <c r="D793" s="23">
        <v>101</v>
      </c>
      <c r="E793" s="104"/>
      <c r="G793" s="46">
        <v>1270257.73</v>
      </c>
      <c r="H793" s="46">
        <v>635128.86</v>
      </c>
      <c r="I793" s="89"/>
      <c r="J793" s="42"/>
    </row>
    <row r="794" spans="1:10" ht="47.25" customHeight="1">
      <c r="A794" s="4">
        <v>45</v>
      </c>
      <c r="B794" s="4" t="s">
        <v>737</v>
      </c>
      <c r="C794" s="4">
        <v>21</v>
      </c>
      <c r="D794" s="23">
        <v>101</v>
      </c>
      <c r="E794" s="104"/>
      <c r="G794" s="46">
        <v>1061906.6200000001</v>
      </c>
      <c r="H794" s="46">
        <v>530953.31000000006</v>
      </c>
      <c r="I794" s="97"/>
      <c r="J794" s="46">
        <v>524704.38</v>
      </c>
    </row>
    <row r="795" spans="1:10" ht="47.25" customHeight="1">
      <c r="A795" s="4">
        <v>46</v>
      </c>
      <c r="B795" s="4" t="s">
        <v>738</v>
      </c>
      <c r="C795" s="4">
        <v>21</v>
      </c>
      <c r="D795" s="23">
        <v>101</v>
      </c>
      <c r="E795" s="104"/>
      <c r="G795" s="46">
        <v>1163320.6499999999</v>
      </c>
      <c r="H795" s="46">
        <v>581660.31999999995</v>
      </c>
      <c r="I795" s="97"/>
      <c r="J795" s="46">
        <v>576302.52</v>
      </c>
    </row>
    <row r="796" spans="1:10" ht="47.25" customHeight="1">
      <c r="A796" s="4">
        <v>47</v>
      </c>
      <c r="B796" s="4" t="s">
        <v>739</v>
      </c>
      <c r="C796" s="4">
        <v>21</v>
      </c>
      <c r="D796" s="23">
        <v>101</v>
      </c>
      <c r="E796" s="104"/>
      <c r="G796" s="46">
        <v>1180897.49</v>
      </c>
      <c r="H796" s="46">
        <v>649493.62</v>
      </c>
      <c r="I796" s="89"/>
      <c r="J796" s="42"/>
    </row>
    <row r="797" spans="1:10">
      <c r="B797" s="56"/>
      <c r="C797" s="23"/>
      <c r="D797" s="23"/>
      <c r="E797" s="23"/>
      <c r="G797" s="46"/>
      <c r="H797" s="46"/>
      <c r="I797" s="89"/>
      <c r="J797" s="42"/>
    </row>
    <row r="798" spans="1:10" s="10" customFormat="1" ht="16.5" thickBot="1">
      <c r="A798" s="134" t="s">
        <v>2</v>
      </c>
      <c r="B798" s="134"/>
      <c r="C798" s="105"/>
      <c r="D798" s="105"/>
      <c r="E798" s="105"/>
      <c r="F798" s="107">
        <f>COUNTA(G750:G796)</f>
        <v>47</v>
      </c>
      <c r="G798" s="108">
        <f>SUM(G750:G797)</f>
        <v>92789405.159999996</v>
      </c>
      <c r="H798" s="108">
        <f>SUM(H750:H797)</f>
        <v>48190175.049999997</v>
      </c>
      <c r="I798" s="107">
        <f>COUNTA(J750:J796)</f>
        <v>36</v>
      </c>
      <c r="J798" s="108">
        <f>SUM(J750:J797)</f>
        <v>34877869.270000011</v>
      </c>
    </row>
    <row r="799" spans="1:10" ht="16.5" thickTop="1">
      <c r="A799" s="6"/>
      <c r="B799" s="6"/>
      <c r="C799" s="6"/>
      <c r="D799" s="7"/>
      <c r="E799" s="7"/>
      <c r="G799" s="8"/>
      <c r="H799" s="8"/>
      <c r="J799" s="8"/>
    </row>
    <row r="800" spans="1:10" ht="19.5">
      <c r="A800" s="44" t="s">
        <v>19</v>
      </c>
      <c r="B800" s="43"/>
      <c r="C800" s="72"/>
      <c r="D800" s="72"/>
      <c r="E800" s="72"/>
      <c r="G800" s="25"/>
      <c r="H800" s="25"/>
      <c r="J800" s="25"/>
    </row>
    <row r="801" spans="1:10" ht="44.25" customHeight="1">
      <c r="A801" s="12">
        <v>1</v>
      </c>
      <c r="B801" s="21" t="s">
        <v>114</v>
      </c>
      <c r="C801" s="23">
        <v>6</v>
      </c>
      <c r="D801" s="23">
        <v>103</v>
      </c>
      <c r="E801" s="23" t="s">
        <v>194</v>
      </c>
      <c r="F801" s="21"/>
      <c r="G801" s="46">
        <v>6777578.04</v>
      </c>
      <c r="H801" s="46">
        <v>3388789.02</v>
      </c>
      <c r="I801" s="21"/>
      <c r="J801" s="46">
        <v>3327667.24</v>
      </c>
    </row>
    <row r="802" spans="1:10" ht="46.5" customHeight="1">
      <c r="A802" s="12">
        <v>2</v>
      </c>
      <c r="B802" s="39" t="s">
        <v>265</v>
      </c>
      <c r="C802" s="23">
        <v>10</v>
      </c>
      <c r="D802" s="23">
        <v>103</v>
      </c>
      <c r="E802" s="23" t="s">
        <v>192</v>
      </c>
      <c r="F802" s="21"/>
      <c r="G802" s="46">
        <v>11611982.279999999</v>
      </c>
      <c r="H802" s="46">
        <v>5805991.1399999997</v>
      </c>
      <c r="I802" s="21"/>
      <c r="J802" s="46">
        <v>5486107.2300000004</v>
      </c>
    </row>
    <row r="803" spans="1:10" ht="39.75" customHeight="1">
      <c r="A803" s="12">
        <v>3</v>
      </c>
      <c r="B803" s="39" t="s">
        <v>704</v>
      </c>
      <c r="C803" s="23">
        <v>14</v>
      </c>
      <c r="D803" s="23">
        <v>101</v>
      </c>
      <c r="E803" s="23" t="s">
        <v>189</v>
      </c>
      <c r="F803" s="21"/>
      <c r="G803" s="46">
        <v>2009971</v>
      </c>
      <c r="H803" s="46">
        <v>1004985.5</v>
      </c>
      <c r="I803" s="21"/>
      <c r="J803" s="46">
        <v>1004985.5</v>
      </c>
    </row>
    <row r="804" spans="1:10" ht="71.25" customHeight="1">
      <c r="A804" s="12">
        <v>4</v>
      </c>
      <c r="B804" s="39" t="s">
        <v>550</v>
      </c>
      <c r="C804" s="23" t="s">
        <v>551</v>
      </c>
      <c r="D804" s="23">
        <v>501</v>
      </c>
      <c r="E804" s="23"/>
      <c r="F804" s="21"/>
      <c r="G804" s="46">
        <v>175609.94999999998</v>
      </c>
      <c r="H804" s="46">
        <v>175609.94999999998</v>
      </c>
      <c r="I804" s="21"/>
      <c r="J804" s="46">
        <v>118971.04999999999</v>
      </c>
    </row>
    <row r="805" spans="1:10" ht="62.25" customHeight="1">
      <c r="A805" s="12">
        <v>5</v>
      </c>
      <c r="B805" s="39" t="s">
        <v>550</v>
      </c>
      <c r="C805" s="23" t="s">
        <v>551</v>
      </c>
      <c r="D805" s="23">
        <v>501</v>
      </c>
      <c r="E805" s="23"/>
      <c r="F805" s="21"/>
      <c r="G805" s="46">
        <v>911.64</v>
      </c>
      <c r="H805" s="46">
        <v>911.64</v>
      </c>
      <c r="I805" s="21"/>
      <c r="J805" s="21">
        <v>907.26</v>
      </c>
    </row>
    <row r="806" spans="1:10" ht="65.25" customHeight="1">
      <c r="A806" s="12">
        <v>6</v>
      </c>
      <c r="B806" s="39" t="s">
        <v>550</v>
      </c>
      <c r="C806" s="23" t="s">
        <v>551</v>
      </c>
      <c r="D806" s="23">
        <v>501</v>
      </c>
      <c r="E806" s="23"/>
      <c r="F806" s="21"/>
      <c r="G806" s="46">
        <v>6381.4800000000005</v>
      </c>
      <c r="H806" s="46">
        <v>6381.4800000000005</v>
      </c>
      <c r="I806" s="21"/>
      <c r="J806" s="46">
        <v>6168.66</v>
      </c>
    </row>
    <row r="807" spans="1:10" ht="84" customHeight="1">
      <c r="A807" s="12">
        <v>7</v>
      </c>
      <c r="B807" s="39" t="s">
        <v>550</v>
      </c>
      <c r="C807" s="23" t="s">
        <v>551</v>
      </c>
      <c r="D807" s="23">
        <v>501</v>
      </c>
      <c r="E807" s="23"/>
      <c r="F807" s="21"/>
      <c r="G807" s="46">
        <v>18628.580000000002</v>
      </c>
      <c r="H807" s="46">
        <v>18628.580000000002</v>
      </c>
      <c r="I807" s="21"/>
      <c r="J807" s="46">
        <v>9809.92</v>
      </c>
    </row>
    <row r="808" spans="1:10" ht="61.5" customHeight="1">
      <c r="A808" s="12">
        <v>8</v>
      </c>
      <c r="B808" s="39" t="s">
        <v>550</v>
      </c>
      <c r="C808" s="23" t="s">
        <v>551</v>
      </c>
      <c r="D808" s="23">
        <v>501</v>
      </c>
      <c r="E808" s="23"/>
      <c r="F808" s="21"/>
      <c r="G808" s="46">
        <v>3010.92</v>
      </c>
      <c r="H808" s="46">
        <v>3010.92</v>
      </c>
      <c r="I808" s="21"/>
      <c r="J808" s="46">
        <v>1221</v>
      </c>
    </row>
    <row r="809" spans="1:10" ht="61.5" customHeight="1">
      <c r="A809" s="12">
        <v>9</v>
      </c>
      <c r="B809" s="39" t="s">
        <v>550</v>
      </c>
      <c r="C809" s="23" t="s">
        <v>551</v>
      </c>
      <c r="D809" s="23">
        <v>501</v>
      </c>
      <c r="E809" s="23"/>
      <c r="F809" s="21"/>
      <c r="G809" s="46">
        <v>224402.84</v>
      </c>
      <c r="H809" s="46">
        <v>224402.84</v>
      </c>
      <c r="I809" s="21"/>
      <c r="J809" s="46">
        <v>142878</v>
      </c>
    </row>
    <row r="810" spans="1:10" ht="68.25" customHeight="1">
      <c r="A810" s="12">
        <v>10</v>
      </c>
      <c r="B810" s="39" t="s">
        <v>550</v>
      </c>
      <c r="C810" s="23" t="s">
        <v>551</v>
      </c>
      <c r="D810" s="23">
        <v>501</v>
      </c>
      <c r="E810" s="23"/>
      <c r="F810" s="21"/>
      <c r="G810" s="46">
        <v>35668.949999999997</v>
      </c>
      <c r="H810" s="46">
        <v>35668.949999999997</v>
      </c>
      <c r="I810" s="21"/>
      <c r="J810" s="46">
        <v>34630.759999999995</v>
      </c>
    </row>
    <row r="811" spans="1:10" ht="68.25" customHeight="1">
      <c r="A811" s="12">
        <v>11</v>
      </c>
      <c r="B811" s="39" t="s">
        <v>550</v>
      </c>
      <c r="C811" s="23" t="s">
        <v>551</v>
      </c>
      <c r="D811" s="23">
        <v>501</v>
      </c>
      <c r="E811" s="23"/>
      <c r="F811" s="21"/>
      <c r="G811" s="46">
        <v>3315.22</v>
      </c>
      <c r="H811" s="46">
        <v>3315.22</v>
      </c>
      <c r="I811" s="21"/>
      <c r="J811" s="46">
        <v>0</v>
      </c>
    </row>
    <row r="812" spans="1:10" ht="110.25" customHeight="1">
      <c r="A812" s="12">
        <v>12</v>
      </c>
      <c r="B812" s="39" t="s">
        <v>550</v>
      </c>
      <c r="C812" s="23" t="s">
        <v>551</v>
      </c>
      <c r="D812" s="23">
        <v>501</v>
      </c>
      <c r="E812" s="23"/>
      <c r="F812" s="21"/>
      <c r="G812" s="46">
        <v>5127.76</v>
      </c>
      <c r="H812" s="46">
        <v>5127.76</v>
      </c>
      <c r="I812" s="21"/>
      <c r="J812" s="46">
        <v>5039.2</v>
      </c>
    </row>
    <row r="813" spans="1:10" ht="93.75" customHeight="1">
      <c r="A813" s="12">
        <v>13</v>
      </c>
      <c r="B813" s="39" t="s">
        <v>550</v>
      </c>
      <c r="C813" s="23" t="s">
        <v>551</v>
      </c>
      <c r="D813" s="23">
        <v>501</v>
      </c>
      <c r="E813" s="23"/>
      <c r="F813" s="21"/>
      <c r="G813" s="46">
        <v>8800</v>
      </c>
      <c r="H813" s="46">
        <v>8800</v>
      </c>
      <c r="I813" s="21"/>
      <c r="J813" s="46">
        <v>4800</v>
      </c>
    </row>
    <row r="814" spans="1:10" ht="130.5" customHeight="1">
      <c r="A814" s="12">
        <v>14</v>
      </c>
      <c r="B814" s="39" t="s">
        <v>550</v>
      </c>
      <c r="C814" s="23" t="s">
        <v>551</v>
      </c>
      <c r="D814" s="23">
        <v>501</v>
      </c>
      <c r="E814" s="23"/>
      <c r="F814" s="21"/>
      <c r="G814" s="46">
        <v>14400</v>
      </c>
      <c r="H814" s="46">
        <v>14400</v>
      </c>
      <c r="I814" s="21"/>
      <c r="J814" s="46">
        <v>14400</v>
      </c>
    </row>
    <row r="815" spans="1:10" ht="87.75" customHeight="1">
      <c r="A815" s="12">
        <v>15</v>
      </c>
      <c r="B815" s="39" t="s">
        <v>550</v>
      </c>
      <c r="C815" s="23" t="s">
        <v>551</v>
      </c>
      <c r="D815" s="23">
        <v>501</v>
      </c>
      <c r="E815" s="23"/>
      <c r="F815" s="21"/>
      <c r="G815" s="46">
        <v>17541.560000000001</v>
      </c>
      <c r="H815" s="46">
        <v>17541.560000000001</v>
      </c>
      <c r="I815" s="21"/>
      <c r="J815" s="46">
        <v>17535.04</v>
      </c>
    </row>
    <row r="816" spans="1:10" ht="126.75" customHeight="1">
      <c r="A816" s="12">
        <v>16</v>
      </c>
      <c r="B816" s="39" t="s">
        <v>550</v>
      </c>
      <c r="C816" s="23" t="s">
        <v>551</v>
      </c>
      <c r="D816" s="23">
        <v>501</v>
      </c>
      <c r="E816" s="23"/>
      <c r="F816" s="21"/>
      <c r="G816" s="46">
        <v>16713.02</v>
      </c>
      <c r="H816" s="46">
        <v>16713.02</v>
      </c>
      <c r="I816" s="21"/>
      <c r="J816" s="46">
        <v>11286.02</v>
      </c>
    </row>
    <row r="817" spans="1:10" ht="117" customHeight="1">
      <c r="A817" s="12">
        <v>17</v>
      </c>
      <c r="B817" s="39" t="s">
        <v>550</v>
      </c>
      <c r="C817" s="23" t="s">
        <v>551</v>
      </c>
      <c r="D817" s="23">
        <v>501</v>
      </c>
      <c r="E817" s="23"/>
      <c r="F817" s="21"/>
      <c r="G817" s="46">
        <v>98163.91</v>
      </c>
      <c r="H817" s="46">
        <v>98163.91</v>
      </c>
      <c r="I817" s="21"/>
      <c r="J817" s="46">
        <v>72114.66</v>
      </c>
    </row>
    <row r="818" spans="1:10" ht="158.25" customHeight="1">
      <c r="A818" s="12">
        <v>18</v>
      </c>
      <c r="B818" s="39" t="s">
        <v>550</v>
      </c>
      <c r="C818" s="23" t="s">
        <v>551</v>
      </c>
      <c r="D818" s="23">
        <v>501</v>
      </c>
      <c r="E818" s="23"/>
      <c r="F818" s="21"/>
      <c r="G818" s="46">
        <v>4126.5199999999995</v>
      </c>
      <c r="H818" s="46">
        <v>4126.5199999999995</v>
      </c>
      <c r="I818" s="21"/>
      <c r="J818" s="46">
        <v>4126.5</v>
      </c>
    </row>
    <row r="819" spans="1:10" ht="116.25" customHeight="1">
      <c r="A819" s="12">
        <v>19</v>
      </c>
      <c r="B819" s="39" t="s">
        <v>550</v>
      </c>
      <c r="C819" s="23" t="s">
        <v>551</v>
      </c>
      <c r="D819" s="23">
        <v>501</v>
      </c>
      <c r="E819" s="23"/>
      <c r="F819" s="21"/>
      <c r="G819" s="46">
        <v>13920</v>
      </c>
      <c r="H819" s="46">
        <v>13920</v>
      </c>
      <c r="I819" s="21"/>
      <c r="J819" s="46">
        <v>13920</v>
      </c>
    </row>
    <row r="820" spans="1:10" ht="93.75" customHeight="1">
      <c r="A820" s="12">
        <v>20</v>
      </c>
      <c r="B820" s="39" t="s">
        <v>550</v>
      </c>
      <c r="C820" s="23" t="s">
        <v>551</v>
      </c>
      <c r="D820" s="23">
        <v>501</v>
      </c>
      <c r="E820" s="23"/>
      <c r="F820" s="21"/>
      <c r="G820" s="46">
        <v>63000</v>
      </c>
      <c r="H820" s="46">
        <v>63000</v>
      </c>
      <c r="I820" s="21"/>
      <c r="J820" s="46">
        <v>63000</v>
      </c>
    </row>
    <row r="821" spans="1:10" ht="93.75" customHeight="1">
      <c r="A821" s="12">
        <v>21</v>
      </c>
      <c r="B821" s="39" t="s">
        <v>550</v>
      </c>
      <c r="C821" s="23" t="s">
        <v>551</v>
      </c>
      <c r="D821" s="23">
        <v>501</v>
      </c>
      <c r="E821" s="23"/>
      <c r="F821" s="21"/>
      <c r="G821" s="46">
        <v>62336.899999999994</v>
      </c>
      <c r="H821" s="46">
        <v>62336.899999999994</v>
      </c>
      <c r="I821" s="21"/>
      <c r="J821" s="46">
        <v>44100.86</v>
      </c>
    </row>
    <row r="822" spans="1:10" ht="93.75" customHeight="1">
      <c r="A822" s="12">
        <v>22</v>
      </c>
      <c r="B822" s="39" t="s">
        <v>550</v>
      </c>
      <c r="C822" s="23" t="s">
        <v>551</v>
      </c>
      <c r="D822" s="23">
        <v>501</v>
      </c>
      <c r="E822" s="23"/>
      <c r="F822" s="21"/>
      <c r="G822" s="46">
        <v>7500</v>
      </c>
      <c r="H822" s="46">
        <v>7500</v>
      </c>
      <c r="I822" s="21"/>
      <c r="J822" s="46">
        <v>6500</v>
      </c>
    </row>
    <row r="823" spans="1:10" ht="93.75" customHeight="1">
      <c r="A823" s="12">
        <v>23</v>
      </c>
      <c r="B823" s="39" t="s">
        <v>550</v>
      </c>
      <c r="C823" s="23" t="s">
        <v>551</v>
      </c>
      <c r="D823" s="23">
        <v>501</v>
      </c>
      <c r="E823" s="23"/>
      <c r="F823" s="21"/>
      <c r="G823" s="46">
        <v>16038</v>
      </c>
      <c r="H823" s="46">
        <v>16038</v>
      </c>
      <c r="I823" s="21"/>
      <c r="J823" s="46">
        <v>15575.64</v>
      </c>
    </row>
    <row r="824" spans="1:10" ht="110.25" customHeight="1">
      <c r="A824" s="12">
        <v>24</v>
      </c>
      <c r="B824" s="39" t="s">
        <v>550</v>
      </c>
      <c r="C824" s="23" t="s">
        <v>551</v>
      </c>
      <c r="D824" s="23">
        <v>501</v>
      </c>
      <c r="E824" s="23"/>
      <c r="F824" s="21"/>
      <c r="G824" s="46">
        <v>14000</v>
      </c>
      <c r="H824" s="46">
        <v>14000</v>
      </c>
      <c r="I824" s="21"/>
      <c r="J824" s="46">
        <v>14000</v>
      </c>
    </row>
    <row r="825" spans="1:10" ht="140.25" customHeight="1">
      <c r="A825" s="12">
        <v>25</v>
      </c>
      <c r="B825" s="39" t="s">
        <v>550</v>
      </c>
      <c r="C825" s="23" t="s">
        <v>551</v>
      </c>
      <c r="D825" s="23">
        <v>501</v>
      </c>
      <c r="E825" s="23"/>
      <c r="F825" s="21"/>
      <c r="G825" s="46">
        <v>32970</v>
      </c>
      <c r="H825" s="46">
        <v>32970</v>
      </c>
      <c r="I825" s="21"/>
      <c r="J825" s="46">
        <v>32970</v>
      </c>
    </row>
    <row r="826" spans="1:10" ht="129.75" customHeight="1">
      <c r="A826" s="12">
        <v>26</v>
      </c>
      <c r="B826" s="39" t="s">
        <v>550</v>
      </c>
      <c r="C826" s="23" t="s">
        <v>551</v>
      </c>
      <c r="D826" s="23">
        <v>501</v>
      </c>
      <c r="E826" s="23"/>
      <c r="F826" s="21"/>
      <c r="G826" s="46">
        <v>46820</v>
      </c>
      <c r="H826" s="46">
        <v>46820</v>
      </c>
      <c r="I826" s="21"/>
      <c r="J826" s="46">
        <v>46820</v>
      </c>
    </row>
    <row r="827" spans="1:10" ht="114" customHeight="1">
      <c r="A827" s="12">
        <v>27</v>
      </c>
      <c r="B827" s="39" t="s">
        <v>550</v>
      </c>
      <c r="C827" s="23" t="s">
        <v>551</v>
      </c>
      <c r="D827" s="23">
        <v>501</v>
      </c>
      <c r="E827" s="23"/>
      <c r="F827" s="21"/>
      <c r="G827" s="46">
        <v>19500</v>
      </c>
      <c r="H827" s="46">
        <v>19500</v>
      </c>
      <c r="I827" s="21"/>
      <c r="J827" s="46">
        <v>19500</v>
      </c>
    </row>
    <row r="828" spans="1:10" ht="156.75" customHeight="1">
      <c r="A828" s="12">
        <v>28</v>
      </c>
      <c r="B828" s="39" t="s">
        <v>550</v>
      </c>
      <c r="C828" s="23" t="s">
        <v>551</v>
      </c>
      <c r="D828" s="23">
        <v>501</v>
      </c>
      <c r="E828" s="23"/>
      <c r="F828" s="21"/>
      <c r="G828" s="46">
        <v>10744.94</v>
      </c>
      <c r="H828" s="46">
        <v>10744.94</v>
      </c>
      <c r="I828" s="21"/>
      <c r="J828" s="46">
        <v>10743.119999999999</v>
      </c>
    </row>
    <row r="829" spans="1:10" ht="80.25" customHeight="1">
      <c r="A829" s="12">
        <v>29</v>
      </c>
      <c r="B829" s="41" t="s">
        <v>550</v>
      </c>
      <c r="C829" s="23" t="s">
        <v>551</v>
      </c>
      <c r="D829" s="23">
        <v>501</v>
      </c>
      <c r="E829" s="23"/>
      <c r="F829" s="21"/>
      <c r="G829" s="46">
        <v>76100.789999999994</v>
      </c>
      <c r="H829" s="46">
        <v>76100.789999999994</v>
      </c>
      <c r="I829" s="21"/>
      <c r="J829" s="46">
        <v>47009.87</v>
      </c>
    </row>
    <row r="830" spans="1:10" ht="69" customHeight="1">
      <c r="A830" s="12">
        <v>30</v>
      </c>
      <c r="B830" s="39" t="s">
        <v>550</v>
      </c>
      <c r="C830" s="23" t="s">
        <v>551</v>
      </c>
      <c r="D830" s="23">
        <v>501</v>
      </c>
      <c r="E830" s="23"/>
      <c r="F830" s="21"/>
      <c r="G830" s="46">
        <v>493</v>
      </c>
      <c r="H830" s="46">
        <v>493</v>
      </c>
      <c r="I830" s="21"/>
      <c r="J830" s="46">
        <v>493</v>
      </c>
    </row>
    <row r="831" spans="1:10" ht="78.75" customHeight="1">
      <c r="A831" s="12">
        <v>31</v>
      </c>
      <c r="B831" s="39" t="s">
        <v>550</v>
      </c>
      <c r="C831" s="23" t="s">
        <v>551</v>
      </c>
      <c r="D831" s="23">
        <v>501</v>
      </c>
      <c r="E831" s="23"/>
      <c r="F831" s="21"/>
      <c r="G831" s="46">
        <v>104277.8</v>
      </c>
      <c r="H831" s="46">
        <v>104277.8</v>
      </c>
      <c r="I831" s="21"/>
      <c r="J831" s="46">
        <v>104277.8</v>
      </c>
    </row>
    <row r="832" spans="1:10" ht="93.75" customHeight="1">
      <c r="A832" s="12">
        <v>32</v>
      </c>
      <c r="B832" s="39" t="s">
        <v>550</v>
      </c>
      <c r="C832" s="23" t="s">
        <v>551</v>
      </c>
      <c r="D832" s="23">
        <v>501</v>
      </c>
      <c r="E832" s="23"/>
      <c r="F832" s="21"/>
      <c r="G832" s="46">
        <v>6525</v>
      </c>
      <c r="H832" s="46">
        <v>6525</v>
      </c>
      <c r="I832" s="21"/>
      <c r="J832" s="46">
        <v>6525</v>
      </c>
    </row>
    <row r="833" spans="1:10" ht="91.5" customHeight="1">
      <c r="A833" s="12">
        <v>33</v>
      </c>
      <c r="B833" s="39" t="s">
        <v>550</v>
      </c>
      <c r="C833" s="23" t="s">
        <v>551</v>
      </c>
      <c r="D833" s="23">
        <v>501</v>
      </c>
      <c r="E833" s="23"/>
      <c r="F833" s="21"/>
      <c r="G833" s="46">
        <v>11380</v>
      </c>
      <c r="H833" s="46">
        <v>11380</v>
      </c>
      <c r="I833" s="21"/>
      <c r="J833" s="46">
        <v>11380</v>
      </c>
    </row>
    <row r="834" spans="1:10" ht="102" customHeight="1">
      <c r="A834" s="12">
        <v>34</v>
      </c>
      <c r="B834" s="39" t="s">
        <v>550</v>
      </c>
      <c r="C834" s="23" t="s">
        <v>551</v>
      </c>
      <c r="D834" s="23">
        <v>501</v>
      </c>
      <c r="E834" s="23"/>
      <c r="F834" s="21"/>
      <c r="G834" s="46">
        <v>13150.34</v>
      </c>
      <c r="H834" s="46">
        <v>13150.34</v>
      </c>
      <c r="I834" s="21"/>
      <c r="J834" s="46">
        <v>12606.9</v>
      </c>
    </row>
    <row r="835" spans="1:10" ht="79.5" customHeight="1">
      <c r="A835" s="12">
        <v>35</v>
      </c>
      <c r="B835" s="41" t="s">
        <v>550</v>
      </c>
      <c r="C835" s="23" t="s">
        <v>551</v>
      </c>
      <c r="D835" s="23">
        <v>501</v>
      </c>
      <c r="E835" s="23"/>
      <c r="F835" s="21"/>
      <c r="G835" s="46">
        <v>13556.94</v>
      </c>
      <c r="H835" s="46">
        <v>13556.94</v>
      </c>
      <c r="I835" s="21"/>
      <c r="J835" s="46">
        <v>13541.51</v>
      </c>
    </row>
    <row r="836" spans="1:10" ht="79.5" customHeight="1">
      <c r="A836" s="12">
        <v>36</v>
      </c>
      <c r="B836" s="39" t="s">
        <v>550</v>
      </c>
      <c r="C836" s="23" t="s">
        <v>551</v>
      </c>
      <c r="D836" s="23">
        <v>501</v>
      </c>
      <c r="E836" s="23"/>
      <c r="F836" s="21"/>
      <c r="G836" s="46">
        <v>196800</v>
      </c>
      <c r="H836" s="46">
        <v>196800</v>
      </c>
      <c r="I836" s="21"/>
      <c r="J836" s="46">
        <v>196800</v>
      </c>
    </row>
    <row r="837" spans="1:10" ht="79.5" customHeight="1">
      <c r="A837" s="12">
        <v>37</v>
      </c>
      <c r="B837" s="39" t="s">
        <v>550</v>
      </c>
      <c r="C837" s="23" t="s">
        <v>551</v>
      </c>
      <c r="D837" s="23">
        <v>501</v>
      </c>
      <c r="E837" s="23"/>
      <c r="F837" s="21"/>
      <c r="G837" s="46">
        <v>131755</v>
      </c>
      <c r="H837" s="46">
        <v>131755</v>
      </c>
      <c r="I837" s="21"/>
      <c r="J837" s="46">
        <v>131755</v>
      </c>
    </row>
    <row r="838" spans="1:10" ht="79.5" customHeight="1">
      <c r="A838" s="12">
        <v>38</v>
      </c>
      <c r="B838" s="39" t="s">
        <v>550</v>
      </c>
      <c r="C838" s="23" t="s">
        <v>551</v>
      </c>
      <c r="D838" s="23">
        <v>501</v>
      </c>
      <c r="E838" s="23"/>
      <c r="F838" s="21"/>
      <c r="G838" s="46">
        <v>4613.3999999999996</v>
      </c>
      <c r="H838" s="46">
        <v>4613.3999999999996</v>
      </c>
      <c r="I838" s="21"/>
      <c r="J838" s="46">
        <v>4613.3999999999996</v>
      </c>
    </row>
    <row r="839" spans="1:10" ht="79.5" customHeight="1">
      <c r="A839" s="12">
        <v>39</v>
      </c>
      <c r="B839" s="39" t="s">
        <v>550</v>
      </c>
      <c r="C839" s="23" t="s">
        <v>551</v>
      </c>
      <c r="D839" s="23">
        <v>501</v>
      </c>
      <c r="E839" s="23"/>
      <c r="F839" s="21"/>
      <c r="G839" s="46">
        <v>12152.310000000001</v>
      </c>
      <c r="H839" s="46">
        <v>12152.310000000001</v>
      </c>
      <c r="I839" s="21"/>
      <c r="J839" s="46">
        <v>12152.31</v>
      </c>
    </row>
    <row r="840" spans="1:10" ht="79.5" customHeight="1">
      <c r="A840" s="12">
        <v>40</v>
      </c>
      <c r="B840" s="39" t="s">
        <v>550</v>
      </c>
      <c r="C840" s="23" t="s">
        <v>551</v>
      </c>
      <c r="D840" s="23">
        <v>501</v>
      </c>
      <c r="E840" s="23"/>
      <c r="F840" s="21"/>
      <c r="G840" s="46">
        <v>4789.5199999999995</v>
      </c>
      <c r="H840" s="46">
        <v>4789.5199999999995</v>
      </c>
      <c r="I840" s="21"/>
      <c r="J840" s="46">
        <v>4789.5200000000004</v>
      </c>
    </row>
    <row r="841" spans="1:10" ht="79.5" customHeight="1">
      <c r="A841" s="12">
        <v>41</v>
      </c>
      <c r="B841" s="41" t="s">
        <v>550</v>
      </c>
      <c r="C841" s="16" t="s">
        <v>551</v>
      </c>
      <c r="D841" s="16">
        <v>501</v>
      </c>
      <c r="E841" s="16"/>
      <c r="F841" s="21"/>
      <c r="G841" s="46">
        <v>2602.96</v>
      </c>
      <c r="H841" s="46">
        <v>2602.96</v>
      </c>
      <c r="I841" s="21"/>
      <c r="J841" s="46">
        <v>2528.16</v>
      </c>
    </row>
    <row r="842" spans="1:10" ht="79.5" customHeight="1">
      <c r="A842" s="12">
        <v>42</v>
      </c>
      <c r="B842" s="39" t="s">
        <v>550</v>
      </c>
      <c r="C842" s="23" t="s">
        <v>551</v>
      </c>
      <c r="D842" s="23">
        <v>501</v>
      </c>
      <c r="E842" s="23"/>
      <c r="F842" s="21"/>
      <c r="G842" s="46">
        <v>19164.599999999999</v>
      </c>
      <c r="H842" s="46">
        <v>19164.599999999999</v>
      </c>
      <c r="I842" s="21"/>
      <c r="J842" s="46">
        <v>12899.6</v>
      </c>
    </row>
    <row r="843" spans="1:10" ht="79.5" customHeight="1">
      <c r="A843" s="12">
        <v>43</v>
      </c>
      <c r="B843" s="39" t="s">
        <v>550</v>
      </c>
      <c r="C843" s="23" t="s">
        <v>551</v>
      </c>
      <c r="D843" s="23">
        <v>501</v>
      </c>
      <c r="E843" s="23"/>
      <c r="F843" s="21"/>
      <c r="G843" s="46">
        <v>178811.5</v>
      </c>
      <c r="H843" s="46">
        <v>178811.5</v>
      </c>
      <c r="I843" s="21"/>
      <c r="J843" s="46">
        <v>178811.5</v>
      </c>
    </row>
    <row r="844" spans="1:10" ht="79.5" customHeight="1">
      <c r="A844" s="12">
        <v>44</v>
      </c>
      <c r="B844" s="41" t="s">
        <v>550</v>
      </c>
      <c r="C844" s="16" t="s">
        <v>551</v>
      </c>
      <c r="D844" s="16">
        <v>501</v>
      </c>
      <c r="E844" s="16"/>
      <c r="F844" s="21"/>
      <c r="G844" s="46">
        <v>2244.2400000000002</v>
      </c>
      <c r="H844" s="46">
        <v>2244.2400000000002</v>
      </c>
      <c r="I844" s="21"/>
      <c r="J844" s="46">
        <v>2244</v>
      </c>
    </row>
    <row r="845" spans="1:10" ht="79.5" customHeight="1">
      <c r="A845" s="12">
        <v>45</v>
      </c>
      <c r="B845" s="39" t="s">
        <v>550</v>
      </c>
      <c r="C845" s="23" t="s">
        <v>551</v>
      </c>
      <c r="D845" s="23">
        <v>501</v>
      </c>
      <c r="E845" s="23"/>
      <c r="F845" s="21"/>
      <c r="G845" s="46">
        <v>101003.94</v>
      </c>
      <c r="H845" s="46">
        <v>101003.94</v>
      </c>
      <c r="I845" s="21"/>
      <c r="J845" s="46">
        <v>91185.84</v>
      </c>
    </row>
    <row r="846" spans="1:10" ht="79.5" customHeight="1">
      <c r="A846" s="12">
        <v>46</v>
      </c>
      <c r="B846" s="39" t="s">
        <v>550</v>
      </c>
      <c r="C846" s="23" t="s">
        <v>551</v>
      </c>
      <c r="D846" s="23">
        <v>501</v>
      </c>
      <c r="E846" s="23"/>
      <c r="F846" s="21"/>
      <c r="G846" s="46">
        <v>988</v>
      </c>
      <c r="H846" s="46">
        <v>988</v>
      </c>
      <c r="I846" s="21"/>
      <c r="J846" s="46">
        <v>988</v>
      </c>
    </row>
    <row r="847" spans="1:10" ht="79.5" customHeight="1">
      <c r="A847" s="12">
        <v>47</v>
      </c>
      <c r="B847" s="41" t="s">
        <v>550</v>
      </c>
      <c r="C847" s="23" t="s">
        <v>551</v>
      </c>
      <c r="D847" s="23">
        <v>501</v>
      </c>
      <c r="E847" s="23"/>
      <c r="F847" s="21"/>
      <c r="G847" s="46">
        <v>3417.9</v>
      </c>
      <c r="H847" s="46">
        <v>3417.9</v>
      </c>
      <c r="I847" s="21"/>
      <c r="J847" s="46">
        <v>3412.1</v>
      </c>
    </row>
    <row r="848" spans="1:10" ht="79.5" customHeight="1">
      <c r="A848" s="12">
        <v>48</v>
      </c>
      <c r="B848" s="39" t="s">
        <v>550</v>
      </c>
      <c r="C848" s="23" t="s">
        <v>551</v>
      </c>
      <c r="D848" s="23">
        <v>501</v>
      </c>
      <c r="E848" s="23"/>
      <c r="F848" s="21"/>
      <c r="G848" s="46">
        <v>5933.36</v>
      </c>
      <c r="H848" s="46">
        <v>5933.36</v>
      </c>
      <c r="I848" s="21"/>
      <c r="J848" s="46">
        <v>5882.16</v>
      </c>
    </row>
    <row r="849" spans="1:10" ht="79.5" customHeight="1">
      <c r="A849" s="12">
        <v>49</v>
      </c>
      <c r="B849" s="39" t="s">
        <v>550</v>
      </c>
      <c r="C849" s="23" t="s">
        <v>551</v>
      </c>
      <c r="D849" s="23">
        <v>501</v>
      </c>
      <c r="E849" s="23"/>
      <c r="F849" s="21"/>
      <c r="G849" s="46">
        <v>2376.6</v>
      </c>
      <c r="H849" s="46">
        <v>2376.6</v>
      </c>
      <c r="I849" s="21"/>
      <c r="J849" s="46">
        <v>2376.6</v>
      </c>
    </row>
    <row r="850" spans="1:10" ht="79.5" customHeight="1">
      <c r="A850" s="12">
        <v>50</v>
      </c>
      <c r="B850" s="39" t="s">
        <v>550</v>
      </c>
      <c r="C850" s="23" t="s">
        <v>551</v>
      </c>
      <c r="D850" s="23">
        <v>501</v>
      </c>
      <c r="E850" s="23"/>
      <c r="F850" s="21"/>
      <c r="G850" s="46">
        <v>8091</v>
      </c>
      <c r="H850" s="46">
        <v>8091</v>
      </c>
      <c r="I850" s="21"/>
      <c r="J850" s="46">
        <v>8091</v>
      </c>
    </row>
    <row r="851" spans="1:10" ht="79.5" customHeight="1">
      <c r="A851" s="12">
        <v>51</v>
      </c>
      <c r="B851" s="39" t="s">
        <v>550</v>
      </c>
      <c r="C851" s="23" t="s">
        <v>551</v>
      </c>
      <c r="D851" s="23">
        <v>501</v>
      </c>
      <c r="E851" s="23"/>
      <c r="F851" s="21"/>
      <c r="G851" s="46">
        <v>1759.29</v>
      </c>
      <c r="H851" s="46">
        <v>1759.29</v>
      </c>
      <c r="I851" s="21"/>
      <c r="J851" s="46">
        <v>1759.29</v>
      </c>
    </row>
    <row r="852" spans="1:10" ht="96.75" customHeight="1">
      <c r="A852" s="12">
        <v>52</v>
      </c>
      <c r="B852" s="39" t="s">
        <v>550</v>
      </c>
      <c r="C852" s="23" t="s">
        <v>551</v>
      </c>
      <c r="D852" s="23">
        <v>501</v>
      </c>
      <c r="E852" s="23"/>
      <c r="F852" s="21"/>
      <c r="G852" s="46">
        <v>5375.9699999999993</v>
      </c>
      <c r="H852" s="46">
        <v>5375.9699999999993</v>
      </c>
      <c r="I852" s="21"/>
      <c r="J852" s="46">
        <v>3311.16</v>
      </c>
    </row>
    <row r="853" spans="1:10" ht="111.75" customHeight="1">
      <c r="A853" s="12">
        <v>53</v>
      </c>
      <c r="B853" s="39" t="s">
        <v>550</v>
      </c>
      <c r="C853" s="23" t="s">
        <v>551</v>
      </c>
      <c r="D853" s="23">
        <v>501</v>
      </c>
      <c r="E853" s="23"/>
      <c r="F853" s="21"/>
      <c r="G853" s="46">
        <v>14705</v>
      </c>
      <c r="H853" s="46">
        <v>14705</v>
      </c>
      <c r="I853" s="21"/>
      <c r="J853" s="46">
        <v>14705</v>
      </c>
    </row>
    <row r="854" spans="1:10" ht="90" customHeight="1">
      <c r="A854" s="12">
        <v>54</v>
      </c>
      <c r="B854" s="39" t="s">
        <v>550</v>
      </c>
      <c r="C854" s="23" t="s">
        <v>551</v>
      </c>
      <c r="D854" s="23">
        <v>501</v>
      </c>
      <c r="E854" s="23"/>
      <c r="F854" s="21"/>
      <c r="G854" s="46">
        <v>4929.2300000000005</v>
      </c>
      <c r="H854" s="46">
        <v>4929.2300000000005</v>
      </c>
      <c r="I854" s="21"/>
      <c r="J854" s="46">
        <v>4929.22</v>
      </c>
    </row>
    <row r="855" spans="1:10" ht="79.5" customHeight="1">
      <c r="A855" s="12">
        <v>55</v>
      </c>
      <c r="B855" s="39" t="s">
        <v>550</v>
      </c>
      <c r="C855" s="23" t="s">
        <v>551</v>
      </c>
      <c r="D855" s="23">
        <v>501</v>
      </c>
      <c r="E855" s="23"/>
      <c r="F855" s="21"/>
      <c r="G855" s="46">
        <v>3979.49</v>
      </c>
      <c r="H855" s="46">
        <v>3979.4900000000002</v>
      </c>
      <c r="I855" s="21"/>
      <c r="J855" s="46">
        <v>3610.14</v>
      </c>
    </row>
    <row r="856" spans="1:10" ht="84" customHeight="1">
      <c r="A856" s="12">
        <v>56</v>
      </c>
      <c r="B856" s="39" t="s">
        <v>550</v>
      </c>
      <c r="C856" s="23" t="s">
        <v>551</v>
      </c>
      <c r="D856" s="23">
        <v>501</v>
      </c>
      <c r="E856" s="23"/>
      <c r="F856" s="21"/>
      <c r="G856" s="46">
        <v>459080</v>
      </c>
      <c r="H856" s="46">
        <v>459080</v>
      </c>
      <c r="I856" s="21"/>
      <c r="J856" s="25"/>
    </row>
    <row r="857" spans="1:10" ht="88.5" customHeight="1">
      <c r="A857" s="12">
        <v>57</v>
      </c>
      <c r="B857" s="39" t="s">
        <v>550</v>
      </c>
      <c r="C857" s="23" t="s">
        <v>551</v>
      </c>
      <c r="D857" s="23">
        <v>501</v>
      </c>
      <c r="E857" s="23"/>
      <c r="F857" s="21"/>
      <c r="G857" s="46">
        <v>22540.14</v>
      </c>
      <c r="H857" s="46">
        <v>22540.14</v>
      </c>
      <c r="I857" s="21"/>
      <c r="J857" s="46">
        <v>22088.739999999998</v>
      </c>
    </row>
    <row r="858" spans="1:10" ht="79.5" customHeight="1">
      <c r="A858" s="12">
        <v>58</v>
      </c>
      <c r="B858" s="39" t="s">
        <v>550</v>
      </c>
      <c r="C858" s="23" t="s">
        <v>551</v>
      </c>
      <c r="D858" s="23">
        <v>501</v>
      </c>
      <c r="E858" s="23"/>
      <c r="F858" s="21"/>
      <c r="G858" s="46">
        <v>62970</v>
      </c>
      <c r="H858" s="46">
        <v>62970</v>
      </c>
      <c r="I858" s="21"/>
      <c r="J858" s="46">
        <v>62970</v>
      </c>
    </row>
    <row r="859" spans="1:10" ht="97.5" customHeight="1">
      <c r="A859" s="12">
        <v>59</v>
      </c>
      <c r="B859" s="39" t="s">
        <v>550</v>
      </c>
      <c r="C859" s="23" t="s">
        <v>551</v>
      </c>
      <c r="D859" s="23">
        <v>501</v>
      </c>
      <c r="E859" s="23"/>
      <c r="F859" s="21"/>
      <c r="G859" s="46">
        <v>122450</v>
      </c>
      <c r="H859" s="46">
        <v>122450</v>
      </c>
      <c r="I859" s="21"/>
      <c r="J859" s="46">
        <v>122450</v>
      </c>
    </row>
    <row r="860" spans="1:10" ht="79.5" customHeight="1">
      <c r="A860" s="12">
        <v>60</v>
      </c>
      <c r="B860" s="39" t="s">
        <v>550</v>
      </c>
      <c r="C860" s="23" t="s">
        <v>551</v>
      </c>
      <c r="D860" s="23">
        <v>501</v>
      </c>
      <c r="E860" s="23"/>
      <c r="F860" s="21"/>
      <c r="G860" s="46">
        <v>143275</v>
      </c>
      <c r="H860" s="46">
        <v>143275</v>
      </c>
      <c r="I860" s="21"/>
      <c r="J860" s="46">
        <v>88333</v>
      </c>
    </row>
    <row r="861" spans="1:10" ht="79.5" customHeight="1">
      <c r="A861" s="12">
        <v>61</v>
      </c>
      <c r="B861" s="39" t="s">
        <v>550</v>
      </c>
      <c r="C861" s="23" t="s">
        <v>551</v>
      </c>
      <c r="D861" s="23">
        <v>501</v>
      </c>
      <c r="E861" s="23"/>
      <c r="F861" s="21"/>
      <c r="G861" s="46">
        <v>220131.31</v>
      </c>
      <c r="H861" s="46">
        <v>220131.31</v>
      </c>
      <c r="I861" s="21"/>
      <c r="J861" s="46">
        <v>198643.66000000003</v>
      </c>
    </row>
    <row r="862" spans="1:10" ht="79.5" customHeight="1">
      <c r="A862" s="12">
        <v>62</v>
      </c>
      <c r="B862" s="39" t="s">
        <v>550</v>
      </c>
      <c r="C862" s="23" t="s">
        <v>551</v>
      </c>
      <c r="D862" s="23">
        <v>501</v>
      </c>
      <c r="E862" s="23"/>
      <c r="F862" s="21"/>
      <c r="G862" s="46">
        <v>126154.71</v>
      </c>
      <c r="H862" s="46">
        <v>126154.71</v>
      </c>
      <c r="I862" s="21"/>
      <c r="J862" s="46">
        <v>120056.86</v>
      </c>
    </row>
    <row r="863" spans="1:10" ht="92.25" customHeight="1">
      <c r="A863" s="12">
        <v>63</v>
      </c>
      <c r="B863" s="39" t="s">
        <v>550</v>
      </c>
      <c r="C863" s="23" t="s">
        <v>551</v>
      </c>
      <c r="D863" s="23">
        <v>501</v>
      </c>
      <c r="E863" s="23"/>
      <c r="F863" s="21"/>
      <c r="G863" s="46">
        <v>84183</v>
      </c>
      <c r="H863" s="46">
        <v>84183</v>
      </c>
      <c r="I863" s="21"/>
      <c r="J863" s="46">
        <v>83467.03</v>
      </c>
    </row>
    <row r="864" spans="1:10" ht="22.5" customHeight="1">
      <c r="B864" s="39"/>
      <c r="C864" s="23"/>
      <c r="D864" s="23"/>
      <c r="E864" s="23"/>
      <c r="F864" s="21"/>
      <c r="G864" s="46"/>
      <c r="H864" s="46"/>
      <c r="I864" s="21"/>
      <c r="J864" s="25"/>
    </row>
    <row r="865" spans="1:10" s="10" customFormat="1" ht="23.25" customHeight="1" thickBot="1">
      <c r="A865" s="134" t="s">
        <v>2</v>
      </c>
      <c r="B865" s="134"/>
      <c r="C865" s="105"/>
      <c r="D865" s="105"/>
      <c r="E865" s="105"/>
      <c r="F865" s="107">
        <f>COUNTA(G801:G863)</f>
        <v>63</v>
      </c>
      <c r="G865" s="108">
        <f>SUM(G801:G864)</f>
        <v>23490924.849999994</v>
      </c>
      <c r="H865" s="108">
        <f>SUM(H801:H864)</f>
        <v>13291159.190000001</v>
      </c>
      <c r="I865" s="107">
        <f>COUNTA(J801:J863)</f>
        <v>62</v>
      </c>
      <c r="J865" s="108">
        <f>SUM(J801:J864)</f>
        <v>12110465.029999997</v>
      </c>
    </row>
    <row r="866" spans="1:10" ht="16.5" thickTop="1">
      <c r="A866" s="6"/>
      <c r="B866" s="26"/>
      <c r="C866" s="26"/>
      <c r="D866" s="26"/>
      <c r="E866" s="26"/>
      <c r="F866" s="49"/>
      <c r="G866" s="50"/>
      <c r="H866" s="50"/>
      <c r="I866" s="49"/>
      <c r="J866" s="31"/>
    </row>
    <row r="867" spans="1:10" ht="19.5">
      <c r="A867" s="135" t="s">
        <v>122</v>
      </c>
      <c r="B867" s="135"/>
      <c r="C867" s="26"/>
      <c r="D867" s="26"/>
      <c r="E867" s="26"/>
      <c r="F867" s="49"/>
      <c r="G867" s="50"/>
      <c r="H867" s="50"/>
      <c r="I867" s="49"/>
      <c r="J867" s="31"/>
    </row>
    <row r="868" spans="1:10" s="10" customFormat="1" ht="16.5" thickBot="1">
      <c r="A868" s="134"/>
      <c r="B868" s="134"/>
      <c r="C868" s="105"/>
      <c r="D868" s="105"/>
      <c r="E868" s="105"/>
      <c r="F868" s="107">
        <v>0</v>
      </c>
      <c r="G868" s="108">
        <v>0</v>
      </c>
      <c r="H868" s="108">
        <v>0</v>
      </c>
      <c r="I868" s="107">
        <v>0</v>
      </c>
      <c r="J868" s="108">
        <v>0</v>
      </c>
    </row>
    <row r="869" spans="1:10" s="58" customFormat="1" ht="20.25" customHeight="1" thickTop="1">
      <c r="A869" s="136" t="s">
        <v>217</v>
      </c>
      <c r="B869" s="136"/>
      <c r="C869" s="136"/>
      <c r="D869" s="136"/>
      <c r="E869" s="91"/>
      <c r="F869" s="124">
        <f>F865+F798+F747+F730+F591+F563+F520+F511+F410+F380+F350+F330+F296+F287+F253+F225+F188+F138+F105+F67+F51</f>
        <v>774</v>
      </c>
      <c r="G869" s="92">
        <f>G865+G798+G747+G730+G591+G563+G520+G511+G410+G380+G350+G330+G296+G287+G253+G225+G188+G138+G105+G67+G51</f>
        <v>2075057973.6899998</v>
      </c>
      <c r="H869" s="92">
        <f>H865+H798+H747+H730+H591+H563+H520+H511+H410+H380+H350+H330+H296+H287+H253+H225+H188+H138+H105+H67+H51</f>
        <v>1225782862.5799999</v>
      </c>
      <c r="I869" s="96">
        <f>I868+I865+I798+I747+I730+I591+I563+I520+I511+I410+I380+I350+I330+I296+I287+I253+I225+I188+I138+I105+I67+I51</f>
        <v>453</v>
      </c>
      <c r="J869" s="93">
        <f>J51+J67+J105+J138+J188+J225+J253+J287+J296+J330+J350+J380+J410+J511+J520+J563+J591+J730+J747+J798+J865+J868</f>
        <v>616083505.42299986</v>
      </c>
    </row>
    <row r="870" spans="1:10" ht="18" customHeight="1">
      <c r="A870" s="6"/>
      <c r="B870" s="26"/>
      <c r="C870" s="26"/>
      <c r="D870" s="26"/>
      <c r="E870" s="26"/>
      <c r="F870" s="95"/>
      <c r="G870" s="95"/>
      <c r="H870" s="95"/>
      <c r="I870" s="94"/>
      <c r="J870" s="95"/>
    </row>
    <row r="871" spans="1:10" ht="18" customHeight="1">
      <c r="A871" s="129"/>
      <c r="B871" s="74" t="s">
        <v>149</v>
      </c>
      <c r="C871" s="75">
        <v>101</v>
      </c>
      <c r="D871" s="76"/>
      <c r="E871" s="76"/>
      <c r="F871" s="80">
        <v>321</v>
      </c>
      <c r="G871" s="81">
        <f>SUMIF(D6:D868,C871,G6:G868)</f>
        <v>799142070.51999915</v>
      </c>
      <c r="H871" s="81">
        <f>SUMIF(D6:D868,C871,H6:H868)</f>
        <v>417510253.62999964</v>
      </c>
      <c r="I871" s="82">
        <v>193</v>
      </c>
      <c r="J871" s="83">
        <f>SUMIF(D6:D868,C871,J6:J868)</f>
        <v>227535435.90000007</v>
      </c>
    </row>
    <row r="872" spans="1:10" ht="18" customHeight="1">
      <c r="A872" s="129"/>
      <c r="B872" s="74" t="s">
        <v>149</v>
      </c>
      <c r="C872" s="77">
        <v>103</v>
      </c>
      <c r="D872" s="76"/>
      <c r="E872" s="76"/>
      <c r="F872" s="80">
        <v>77</v>
      </c>
      <c r="G872" s="81">
        <f>SUMIF(D6:D868,C872,G6:G868)</f>
        <v>724982097.99000001</v>
      </c>
      <c r="H872" s="81">
        <f>SUMIF(D6:D868,C872,H6:H868)</f>
        <v>362490390.52999991</v>
      </c>
      <c r="I872" s="82">
        <v>56</v>
      </c>
      <c r="J872" s="83">
        <f>SUMIF(D6:D868,C872,J6:J868)</f>
        <v>223181555.64999992</v>
      </c>
    </row>
    <row r="873" spans="1:10" ht="18" customHeight="1">
      <c r="A873" s="130"/>
      <c r="B873" s="74" t="s">
        <v>149</v>
      </c>
      <c r="C873" s="78">
        <v>301</v>
      </c>
      <c r="D873" s="76"/>
      <c r="E873" s="76"/>
      <c r="F873" s="84">
        <v>106</v>
      </c>
      <c r="G873" s="81">
        <f>SUMIF(D6:D868,C873,G6:G868)</f>
        <v>300683867.29000008</v>
      </c>
      <c r="H873" s="81">
        <f>SUMIF(D6:D868,C873,H6:H868)</f>
        <v>300683867.29000008</v>
      </c>
      <c r="I873" s="82">
        <v>52</v>
      </c>
      <c r="J873" s="83">
        <f>SUMIF(D6:D868,C873,J6:J868)</f>
        <v>118268272.99999997</v>
      </c>
    </row>
    <row r="874" spans="1:10" ht="18" customHeight="1">
      <c r="A874" s="130"/>
      <c r="B874" s="74" t="s">
        <v>149</v>
      </c>
      <c r="C874" s="79">
        <v>302</v>
      </c>
      <c r="D874" s="76"/>
      <c r="E874" s="76"/>
      <c r="F874" s="84">
        <v>169</v>
      </c>
      <c r="G874" s="81">
        <f>SUMIF(D6:D868,C874,G6:G868)</f>
        <v>210258544.35999995</v>
      </c>
      <c r="H874" s="81">
        <f>SUMIF(D6:D868,C874,H6:H868)</f>
        <v>105106957.59999998</v>
      </c>
      <c r="I874" s="82">
        <v>52</v>
      </c>
      <c r="J874" s="83">
        <f>SUMIF(D6:D868,C874,J6:J868)</f>
        <v>24565927.779999997</v>
      </c>
    </row>
    <row r="875" spans="1:10" ht="18" customHeight="1">
      <c r="A875" s="131"/>
      <c r="B875" s="74" t="s">
        <v>149</v>
      </c>
      <c r="C875" s="120">
        <v>202</v>
      </c>
      <c r="D875" s="115"/>
      <c r="E875" s="115"/>
      <c r="F875" s="116">
        <v>41</v>
      </c>
      <c r="G875" s="117">
        <f>SUMIF(D7:D869,C875,G7:G869)</f>
        <v>36900000</v>
      </c>
      <c r="H875" s="117">
        <f>SUMIF(D7:D869,C875,H7:H869)</f>
        <v>36900000</v>
      </c>
      <c r="I875" s="118">
        <v>41</v>
      </c>
      <c r="J875" s="119">
        <f>SUMIF(D7:D869,C875,J7:J869)</f>
        <v>20240608.033</v>
      </c>
    </row>
    <row r="876" spans="1:10" ht="18" customHeight="1">
      <c r="A876" s="131"/>
      <c r="B876" s="74" t="s">
        <v>149</v>
      </c>
      <c r="C876" s="121">
        <v>501</v>
      </c>
      <c r="D876" s="115"/>
      <c r="E876" s="115"/>
      <c r="F876" s="116">
        <v>60</v>
      </c>
      <c r="G876" s="117">
        <f>SUMIF(D8:D870,C876,G8:G870)</f>
        <v>3091393.5300000003</v>
      </c>
      <c r="H876" s="117">
        <f>SUMIF(D8:D870,C876,H8:H870)</f>
        <v>3091393.5300000003</v>
      </c>
      <c r="I876" s="118">
        <v>59</v>
      </c>
      <c r="J876" s="119">
        <f>SUMIF(D8:D870,C876,J8:J870)</f>
        <v>2291705.0599999996</v>
      </c>
    </row>
    <row r="877" spans="1:10" ht="23.25" customHeight="1" thickBot="1">
      <c r="A877" s="134" t="s">
        <v>150</v>
      </c>
      <c r="B877" s="134"/>
      <c r="C877" s="134"/>
      <c r="D877" s="134"/>
      <c r="E877" s="90"/>
      <c r="F877" s="85">
        <v>774</v>
      </c>
      <c r="G877" s="86">
        <f t="shared" ref="G877:H877" si="0">SUM(G871:G876)</f>
        <v>2075057973.6899991</v>
      </c>
      <c r="H877" s="86">
        <f t="shared" si="0"/>
        <v>1225782862.5799997</v>
      </c>
      <c r="I877" s="87">
        <v>453</v>
      </c>
      <c r="J877" s="88">
        <f>SUM(J871:J876)</f>
        <v>616083505.42299986</v>
      </c>
    </row>
    <row r="878" spans="1:10" ht="16.5" thickTop="1">
      <c r="G878" s="11"/>
      <c r="H878" s="11"/>
      <c r="J878" s="11"/>
    </row>
    <row r="879" spans="1:10">
      <c r="A879" s="132" t="s">
        <v>769</v>
      </c>
      <c r="B879" s="3" t="s">
        <v>770</v>
      </c>
    </row>
  </sheetData>
  <mergeCells count="26">
    <mergeCell ref="A520:B520"/>
    <mergeCell ref="A350:B350"/>
    <mergeCell ref="A511:B511"/>
    <mergeCell ref="A296:B296"/>
    <mergeCell ref="A4:J4"/>
    <mergeCell ref="A67:B67"/>
    <mergeCell ref="A105:B105"/>
    <mergeCell ref="A380:B380"/>
    <mergeCell ref="A51:B51"/>
    <mergeCell ref="A225:B225"/>
    <mergeCell ref="A138:B138"/>
    <mergeCell ref="A253:B253"/>
    <mergeCell ref="A188:B188"/>
    <mergeCell ref="A330:B330"/>
    <mergeCell ref="A410:B410"/>
    <mergeCell ref="A287:B287"/>
    <mergeCell ref="A563:B563"/>
    <mergeCell ref="A867:B867"/>
    <mergeCell ref="A877:D877"/>
    <mergeCell ref="A869:D869"/>
    <mergeCell ref="A730:B730"/>
    <mergeCell ref="A591:B591"/>
    <mergeCell ref="A868:B868"/>
    <mergeCell ref="A865:B865"/>
    <mergeCell ref="A747:B747"/>
    <mergeCell ref="A798:B798"/>
  </mergeCells>
  <phoneticPr fontId="0" type="noConversion"/>
  <printOptions horizontalCentered="1"/>
  <pageMargins left="0.19685039370078741" right="0.19685039370078741" top="0.23622047244094491" bottom="0.27559055118110237" header="0.19685039370078741" footer="0.31496062992125984"/>
  <pageSetup paperSize="9" scale="66" fitToHeight="0" orientation="portrait" r:id="rId1"/>
  <headerFooter alignWithMargins="0">
    <oddFooter>&amp;R&amp;P</oddFooter>
  </headerFooter>
  <rowBreaks count="5" manualBreakCount="5">
    <brk id="105" max="28" man="1"/>
    <brk id="225" max="28" man="1"/>
    <brk id="330" max="28" man="1"/>
    <brk id="511" max="28" man="1"/>
    <brk id="591" max="28" man="1"/>
  </rowBreaks>
  <colBreaks count="2" manualBreakCount="2">
    <brk id="5" max="751" man="1"/>
    <brk id="8" max="75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66DA4AC71D6F41B2E9222263226458" ma:contentTypeVersion="0" ma:contentTypeDescription="Create a new document." ma:contentTypeScope="" ma:versionID="7c787eacdd943e26ec22135a9cc062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954C6A54-D0EA-45EF-8772-F5B87793B0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17A4234-5554-4FDB-9380-191B0AACAD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C7ED9B-68E4-495B-BFED-FB8F426ECC9B}">
  <ds:schemaRefs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korisnici po županijama - HRK</vt:lpstr>
      <vt:lpstr>'korisnici po županijama - HRK'!Print_Area</vt:lpstr>
      <vt:lpstr>'korisnici po županijama - HRK'!Print_Titles</vt:lpstr>
    </vt:vector>
  </TitlesOfParts>
  <Company>RH-TDU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gordana.despot</dc:creator>
  <cp:lastModifiedBy>sandra&amp;sinisa</cp:lastModifiedBy>
  <cp:lastPrinted>2015-09-15T06:36:09Z</cp:lastPrinted>
  <dcterms:created xsi:type="dcterms:W3CDTF">2007-04-27T12:18:11Z</dcterms:created>
  <dcterms:modified xsi:type="dcterms:W3CDTF">2016-01-04T09:48:05Z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0x0101005E66DA4AC71D6F41B2E9222263226458</vt:lpwstr>
  </property>
</Properties>
</file>